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210" activeTab="0"/>
  </bookViews>
  <sheets>
    <sheet name="Lista inwestycji" sheetId="1" r:id="rId1"/>
    <sheet name="Rozkład środków w latach" sheetId="2" r:id="rId2"/>
  </sheets>
  <definedNames/>
  <calcPr fullCalcOnLoad="1"/>
</workbook>
</file>

<file path=xl/sharedStrings.xml><?xml version="1.0" encoding="utf-8"?>
<sst xmlns="http://schemas.openxmlformats.org/spreadsheetml/2006/main" count="173" uniqueCount="93">
  <si>
    <t>Lp</t>
  </si>
  <si>
    <t>Nazwa zadania</t>
  </si>
  <si>
    <t>Grupa</t>
  </si>
  <si>
    <t>Koszt</t>
  </si>
  <si>
    <t>Środki</t>
  </si>
  <si>
    <t>D</t>
  </si>
  <si>
    <t>źródło</t>
  </si>
  <si>
    <t>MZDW</t>
  </si>
  <si>
    <t>GDDKiA</t>
  </si>
  <si>
    <t>Modernizacja chodników wzdłuż ul. Pięknej</t>
  </si>
  <si>
    <t>Wykonanie nakładki asfaltowej na drodze łączącej Trzciany i drogę wojewódzką nr 630</t>
  </si>
  <si>
    <t>Wykonanie ciągu pieszo-rowerowego wzdłuż drogi nr 630</t>
  </si>
  <si>
    <t>Wykonanie ciągu pieszo-rowerowego wzdłuż ul. Modlińskiej w Jabłonnie</t>
  </si>
  <si>
    <t>Dokończenie budowy ul. Kwiatowej w Janówku Drugim</t>
  </si>
  <si>
    <t>Wykonanie chodnika wzdłuż ul. Szkolnej w Jabłonnie</t>
  </si>
  <si>
    <t>Budowa hali sportowej w Jabłonnie</t>
  </si>
  <si>
    <t>B</t>
  </si>
  <si>
    <t>MS</t>
  </si>
  <si>
    <t>Budowa gimnazjum w Chotomowie</t>
  </si>
  <si>
    <t>Modernizacja Domu Ogrodnika</t>
  </si>
  <si>
    <t>Modernizacja budynku "Starej Szkoły" w Skierdach wraz z zagospodarowaniem terenu</t>
  </si>
  <si>
    <t>Budowa budynku z mieszkaniami komunalnymi</t>
  </si>
  <si>
    <t>Termomodernizacja budynku przedszkola w Chotomowie</t>
  </si>
  <si>
    <t>Modernizacja ul. Leśnej w Chotomowie</t>
  </si>
  <si>
    <t>Wykonanie nawierzchni na drodze łączącej ul. Żeligowskiego z Osiedlem Ekologicznym</t>
  </si>
  <si>
    <t>Wykonanie ciągu pieszo-rowerowego wzdłuż ul. Przylesie</t>
  </si>
  <si>
    <t>Kompleksowa modernizacja ul. Leśnej w Jabłonnie</t>
  </si>
  <si>
    <t>Wykonanie nakładki asfaltowej na ul. Milenijnej w Jabłonnie</t>
  </si>
  <si>
    <t>Wykonanie nakładki asfaltowej na ul. Wałowej w Jabłonnie</t>
  </si>
  <si>
    <t>Wykonanie nawierzchni drogowych na ulicach w obrębie Bukowca Jabłonowskiego, włącznie z ulicą Wiejską</t>
  </si>
  <si>
    <t>Wykonanie ciągu drogowego Jasna-Promienna</t>
  </si>
  <si>
    <t>Wykonanie ciągu pieszo-jezdnego na przedłużeniu ul. Złotej Renety w Jabłonnie</t>
  </si>
  <si>
    <t>Wykonanie ciągu pieszo-rowerowego wzdłuż ul. Partyzantów i ul. Ojca Kordeckiego od przejazdu kolejowego w Chotomowie w kierunku Dąbrowy Chotomowskiej</t>
  </si>
  <si>
    <t>Powiat</t>
  </si>
  <si>
    <t>Kompleksowa modernizacja ul. Kisielewskiego wraz z ulicami przyległymi</t>
  </si>
  <si>
    <t>Dokończenie budowy ul. Żwirki i Wigury w Chotomowie</t>
  </si>
  <si>
    <t>Przebudowa ul. Konopnickiej w Chotomowie</t>
  </si>
  <si>
    <t>Przebudowa ul. Okólnej w Chotomowie</t>
  </si>
  <si>
    <t>Modernizacja ul. Lipowej w Skierdach</t>
  </si>
  <si>
    <t>Przebudowa ul. Niwnej w Jabłonnie</t>
  </si>
  <si>
    <t>Przebudowa ul. Pańskiej w Jabłonnie</t>
  </si>
  <si>
    <t>Kontynuacja modernizacji ul. Wspólnej w Dąbrowie Chotomowskiej</t>
  </si>
  <si>
    <t>I</t>
  </si>
  <si>
    <t>Rozbudowa bazy sportowej przy GCKiS</t>
  </si>
  <si>
    <t>Budowa sieci placów zabaw dla dzieci</t>
  </si>
  <si>
    <t>Modernizacja Klubu Rolnika w Bożej Woli</t>
  </si>
  <si>
    <t>Rewitalizacja dawnych cmentarzy na terenie Gminy</t>
  </si>
  <si>
    <t>Kanalizacja w ramach zlewni przepompowni PI: rejon ul. Modlińskiej od ul. Szkolnej w kierunku Warszawy i ul. Brzozowej</t>
  </si>
  <si>
    <t>K</t>
  </si>
  <si>
    <t>Kanalizacja w ramach zlewni przepompowni PI: rejon tzw. Choinek w Jabłonnie</t>
  </si>
  <si>
    <t>Projekt kompleksowego skanalizowania Rajszewa i Skierd</t>
  </si>
  <si>
    <t>Kanalizacja w ramach zlewni przepompowni PI: ul. Przylesie</t>
  </si>
  <si>
    <t>Kanalizacja w ramach zlewni przepompowni PI: ul. Milenijna w Jabłonnie</t>
  </si>
  <si>
    <t>Przepompownia PII wraz z rurociągami tłocznymi</t>
  </si>
  <si>
    <t>Kanalizacja w ramach zlewni przepompowni PII: osiedle Happy w Jabłonnie</t>
  </si>
  <si>
    <t>Kanalizacja w ramach zlewni przepompowni PIII: osiedle Chotomów II</t>
  </si>
  <si>
    <t>Kanalizacja ul. Listopadowej w Jabłonnie</t>
  </si>
  <si>
    <t>Kanalizacja w ramach zlewni przepompowni PII: osiedle PAN w Jabłonnie wraz z ul. Modlińską między ul. Zegrzyńską a ul. Chotomowską</t>
  </si>
  <si>
    <t>Program budowy e-administracji</t>
  </si>
  <si>
    <t>ZPORR</t>
  </si>
  <si>
    <t>Program budowy sieci wodociągiągowej na terenie Jabłonny, Chotomowa i Dąbrowy Chotomowskiej</t>
  </si>
  <si>
    <t>W</t>
  </si>
  <si>
    <t>MPWiK</t>
  </si>
  <si>
    <t>Budowa wodociągu w Janówku Drugim</t>
  </si>
  <si>
    <t>Budowa wodociągu w Bożej Woli i Wólce Górskiej</t>
  </si>
  <si>
    <t>nZPORR</t>
  </si>
  <si>
    <t>śr.term.</t>
  </si>
  <si>
    <t>Łącznie</t>
  </si>
  <si>
    <t>Grupa B</t>
  </si>
  <si>
    <t>Grupa D</t>
  </si>
  <si>
    <t>Grupa I</t>
  </si>
  <si>
    <t>Grupa K</t>
  </si>
  <si>
    <t>Grupa O</t>
  </si>
  <si>
    <t>Grupa W</t>
  </si>
  <si>
    <t>Modelowo</t>
  </si>
  <si>
    <t>Wg WPI</t>
  </si>
  <si>
    <t>SPO</t>
  </si>
  <si>
    <t>mieszk.</t>
  </si>
  <si>
    <t>Dofinansowanie modernizacji ciągu ul. Partyzantów - ul. Chotomowska wraz z przebudową skrzyżowania z ul. Piusa XI</t>
  </si>
  <si>
    <t>Dofinansowanie</t>
  </si>
  <si>
    <t>%</t>
  </si>
  <si>
    <t>własne</t>
  </si>
  <si>
    <t>zewnętrzne</t>
  </si>
  <si>
    <t>następne</t>
  </si>
  <si>
    <t>Środki własne przeznaczone do wydatkowania w roku</t>
  </si>
  <si>
    <t>zadania</t>
  </si>
  <si>
    <t>Program zwodociągowania Rajszewa, Skierd i Suchocina</t>
  </si>
  <si>
    <t>Wydatki w poszczególnych latach</t>
  </si>
  <si>
    <t>Część tabelaryczna</t>
  </si>
  <si>
    <t>Tabela 1: Wykaz inwestycji</t>
  </si>
  <si>
    <t>Wieloletni Plan Inwestycyjny Gminy Jabłonna na lata 2006 - 2010</t>
  </si>
  <si>
    <t>Tabela 2: Analiza wydatkowania środków w poszczególnych latach i poszczególnych grupach inwestycji</t>
  </si>
  <si>
    <t>Budowa sieci dróg dojazdowych do obszaru Nadzorcówki w Rajszewie - ul. Mazowiecka, ul. Jaśminowa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</si>
</sst>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[$-415]d\ mmmm\ yyyy"/>
    <numFmt numFmtId="166" formatCode="#,##0.00\ &quot;zł&quot;"/>
    <numFmt numFmtId="167" formatCode="#,##0\ _z_ł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Times New Roman"/>
      <family val="1"/>
    </font>
    <font>
      <b/>
      <sz val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1" fillId="0" borderId="0" xfId="0" applyFont="1" applyAlignment="1">
      <alignment horizontal="center" wrapText="1"/>
    </xf>
    <xf numFmtId="9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9" fontId="1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wrapText="1"/>
    </xf>
    <xf numFmtId="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1" fillId="0" borderId="2" xfId="0" applyNumberFormat="1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164" fontId="1" fillId="0" borderId="3" xfId="0" applyNumberFormat="1" applyFont="1" applyBorder="1" applyAlignment="1">
      <alignment wrapText="1"/>
    </xf>
    <xf numFmtId="9" fontId="1" fillId="0" borderId="3" xfId="0" applyNumberFormat="1" applyFont="1" applyBorder="1" applyAlignment="1">
      <alignment horizontal="center" wrapText="1"/>
    </xf>
    <xf numFmtId="164" fontId="1" fillId="0" borderId="4" xfId="0" applyNumberFormat="1" applyFont="1" applyBorder="1" applyAlignment="1">
      <alignment wrapText="1"/>
    </xf>
    <xf numFmtId="0" fontId="1" fillId="0" borderId="5" xfId="0" applyFont="1" applyBorder="1" applyAlignment="1">
      <alignment horizontal="right" vertical="top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164" fontId="1" fillId="2" borderId="7" xfId="0" applyNumberFormat="1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164" fontId="1" fillId="2" borderId="9" xfId="0" applyNumberFormat="1" applyFont="1" applyFill="1" applyBorder="1" applyAlignment="1">
      <alignment horizontal="center" wrapText="1"/>
    </xf>
    <xf numFmtId="9" fontId="1" fillId="2" borderId="9" xfId="0" applyNumberFormat="1" applyFont="1" applyFill="1" applyBorder="1" applyAlignment="1">
      <alignment horizontal="center" wrapText="1"/>
    </xf>
    <xf numFmtId="0" fontId="1" fillId="2" borderId="9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164" fontId="1" fillId="0" borderId="11" xfId="0" applyNumberFormat="1" applyFont="1" applyBorder="1" applyAlignment="1">
      <alignment wrapText="1"/>
    </xf>
    <xf numFmtId="164" fontId="1" fillId="0" borderId="12" xfId="0" applyNumberFormat="1" applyFont="1" applyBorder="1" applyAlignment="1">
      <alignment wrapText="1"/>
    </xf>
    <xf numFmtId="164" fontId="1" fillId="0" borderId="13" xfId="0" applyNumberFormat="1" applyFont="1" applyBorder="1" applyAlignment="1">
      <alignment wrapText="1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0" fontId="0" fillId="0" borderId="5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0" fontId="0" fillId="0" borderId="17" xfId="0" applyBorder="1" applyAlignment="1">
      <alignment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10" fontId="0" fillId="0" borderId="18" xfId="0" applyNumberFormat="1" applyBorder="1" applyAlignment="1">
      <alignment/>
    </xf>
    <xf numFmtId="10" fontId="0" fillId="0" borderId="19" xfId="0" applyNumberFormat="1" applyBorder="1" applyAlignment="1">
      <alignment/>
    </xf>
    <xf numFmtId="10" fontId="0" fillId="0" borderId="20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23" xfId="0" applyNumberForma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9" fontId="1" fillId="2" borderId="28" xfId="0" applyNumberFormat="1" applyFont="1" applyFill="1" applyBorder="1" applyAlignment="1">
      <alignment horizontal="center" wrapText="1"/>
    </xf>
    <xf numFmtId="9" fontId="1" fillId="2" borderId="29" xfId="0" applyNumberFormat="1" applyFont="1" applyFill="1" applyBorder="1" applyAlignment="1">
      <alignment horizontal="center" wrapText="1"/>
    </xf>
    <xf numFmtId="164" fontId="1" fillId="2" borderId="28" xfId="0" applyNumberFormat="1" applyFont="1" applyFill="1" applyBorder="1" applyAlignment="1">
      <alignment horizontal="center" wrapText="1"/>
    </xf>
    <xf numFmtId="164" fontId="1" fillId="2" borderId="29" xfId="0" applyNumberFormat="1" applyFont="1" applyFill="1" applyBorder="1" applyAlignment="1">
      <alignment horizontal="center" wrapText="1"/>
    </xf>
    <xf numFmtId="0" fontId="1" fillId="2" borderId="28" xfId="0" applyNumberFormat="1" applyFont="1" applyFill="1" applyBorder="1" applyAlignment="1">
      <alignment horizontal="center" wrapText="1"/>
    </xf>
    <xf numFmtId="0" fontId="1" fillId="2" borderId="30" xfId="0" applyNumberFormat="1" applyFont="1" applyFill="1" applyBorder="1" applyAlignment="1">
      <alignment horizontal="center" wrapText="1"/>
    </xf>
    <xf numFmtId="0" fontId="1" fillId="2" borderId="27" xfId="0" applyNumberFormat="1" applyFont="1" applyFill="1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16"/>
  <sheetViews>
    <sheetView tabSelected="1" workbookViewId="0" topLeftCell="A4">
      <selection activeCell="B18" sqref="B18"/>
    </sheetView>
  </sheetViews>
  <sheetFormatPr defaultColWidth="9.140625" defaultRowHeight="12.75"/>
  <cols>
    <col min="1" max="1" width="3.421875" style="0" customWidth="1"/>
    <col min="2" max="2" width="33.28125" style="0" customWidth="1"/>
    <col min="3" max="3" width="5.8515625" style="10" customWidth="1"/>
    <col min="4" max="4" width="9.140625" style="5" customWidth="1"/>
    <col min="5" max="5" width="5.8515625" style="12" customWidth="1"/>
    <col min="6" max="6" width="6.8515625" style="0" customWidth="1"/>
    <col min="7" max="7" width="10.7109375" style="5" customWidth="1"/>
    <col min="8" max="8" width="10.00390625" style="5" customWidth="1"/>
    <col min="9" max="13" width="9.140625" style="5" customWidth="1"/>
  </cols>
  <sheetData>
    <row r="2" spans="2:13" ht="25.5">
      <c r="B2" s="63" t="s">
        <v>90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2:13" ht="22.5">
      <c r="B3" s="64" t="s">
        <v>88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2:13" ht="12.75">
      <c r="B4" s="62" t="s">
        <v>89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ht="13.5" thickBot="1"/>
    <row r="6" spans="1:14" s="2" customFormat="1" ht="24.75" customHeight="1">
      <c r="A6" s="24" t="s">
        <v>0</v>
      </c>
      <c r="B6" s="25" t="s">
        <v>1</v>
      </c>
      <c r="C6" s="25" t="s">
        <v>2</v>
      </c>
      <c r="D6" s="26" t="s">
        <v>3</v>
      </c>
      <c r="E6" s="65" t="s">
        <v>79</v>
      </c>
      <c r="F6" s="66"/>
      <c r="G6" s="67" t="s">
        <v>4</v>
      </c>
      <c r="H6" s="68"/>
      <c r="I6" s="69" t="s">
        <v>84</v>
      </c>
      <c r="J6" s="70"/>
      <c r="K6" s="70"/>
      <c r="L6" s="70"/>
      <c r="M6" s="70"/>
      <c r="N6" s="71"/>
    </row>
    <row r="7" spans="1:14" s="2" customFormat="1" ht="12.75" customHeight="1">
      <c r="A7" s="27"/>
      <c r="B7" s="28"/>
      <c r="C7" s="28"/>
      <c r="D7" s="29" t="s">
        <v>85</v>
      </c>
      <c r="E7" s="30" t="s">
        <v>80</v>
      </c>
      <c r="F7" s="28" t="s">
        <v>6</v>
      </c>
      <c r="G7" s="29" t="s">
        <v>81</v>
      </c>
      <c r="H7" s="29" t="s">
        <v>82</v>
      </c>
      <c r="I7" s="31">
        <v>2006</v>
      </c>
      <c r="J7" s="31">
        <v>2007</v>
      </c>
      <c r="K7" s="31">
        <v>2008</v>
      </c>
      <c r="L7" s="31">
        <v>2009</v>
      </c>
      <c r="M7" s="31">
        <v>2010</v>
      </c>
      <c r="N7" s="32" t="s">
        <v>83</v>
      </c>
    </row>
    <row r="8" spans="1:14" s="2" customFormat="1" ht="12.75" customHeight="1">
      <c r="A8" s="23">
        <v>1</v>
      </c>
      <c r="B8" s="15" t="s">
        <v>15</v>
      </c>
      <c r="C8" s="13" t="s">
        <v>16</v>
      </c>
      <c r="D8" s="16">
        <v>4900000</v>
      </c>
      <c r="E8" s="14">
        <v>0.45</v>
      </c>
      <c r="F8" s="15" t="s">
        <v>17</v>
      </c>
      <c r="G8" s="16">
        <f aca="true" t="shared" si="0" ref="G8:G13">D8*(1-E8)</f>
        <v>2695000</v>
      </c>
      <c r="H8" s="16">
        <f aca="true" t="shared" si="1" ref="H8:H13">D8*E8</f>
        <v>2205000</v>
      </c>
      <c r="I8" s="16">
        <v>1100000</v>
      </c>
      <c r="J8" s="16">
        <v>1595000</v>
      </c>
      <c r="K8" s="16"/>
      <c r="L8" s="16"/>
      <c r="M8" s="16"/>
      <c r="N8" s="17">
        <f aca="true" t="shared" si="2" ref="N8:N39">G8-SUM(I8:M8)</f>
        <v>0</v>
      </c>
    </row>
    <row r="9" spans="1:14" s="2" customFormat="1" ht="12.75" customHeight="1">
      <c r="A9" s="23">
        <v>2</v>
      </c>
      <c r="B9" s="15" t="s">
        <v>18</v>
      </c>
      <c r="C9" s="13" t="s">
        <v>16</v>
      </c>
      <c r="D9" s="16">
        <v>5600000</v>
      </c>
      <c r="E9" s="14">
        <v>0.75</v>
      </c>
      <c r="F9" s="15" t="s">
        <v>65</v>
      </c>
      <c r="G9" s="16">
        <f t="shared" si="0"/>
        <v>1400000</v>
      </c>
      <c r="H9" s="16">
        <f t="shared" si="1"/>
        <v>4200000</v>
      </c>
      <c r="I9" s="16"/>
      <c r="J9" s="16"/>
      <c r="K9" s="16">
        <v>100000</v>
      </c>
      <c r="L9" s="16">
        <v>400000</v>
      </c>
      <c r="M9" s="16">
        <v>500000</v>
      </c>
      <c r="N9" s="17">
        <f t="shared" si="2"/>
        <v>400000</v>
      </c>
    </row>
    <row r="10" spans="1:14" s="2" customFormat="1" ht="12.75" customHeight="1">
      <c r="A10" s="23">
        <v>3</v>
      </c>
      <c r="B10" s="15" t="s">
        <v>19</v>
      </c>
      <c r="C10" s="13" t="s">
        <v>16</v>
      </c>
      <c r="D10" s="16">
        <v>500000</v>
      </c>
      <c r="E10" s="14">
        <v>0.5</v>
      </c>
      <c r="F10" s="15" t="s">
        <v>66</v>
      </c>
      <c r="G10" s="16">
        <f t="shared" si="0"/>
        <v>250000</v>
      </c>
      <c r="H10" s="16">
        <f t="shared" si="1"/>
        <v>250000</v>
      </c>
      <c r="I10" s="16"/>
      <c r="J10" s="16"/>
      <c r="K10" s="16">
        <v>250000</v>
      </c>
      <c r="L10" s="16"/>
      <c r="M10" s="16"/>
      <c r="N10" s="17">
        <f t="shared" si="2"/>
        <v>0</v>
      </c>
    </row>
    <row r="11" spans="1:14" s="2" customFormat="1" ht="22.5" customHeight="1">
      <c r="A11" s="23">
        <v>4</v>
      </c>
      <c r="B11" s="15" t="s">
        <v>20</v>
      </c>
      <c r="C11" s="13" t="s">
        <v>16</v>
      </c>
      <c r="D11" s="16">
        <v>100000</v>
      </c>
      <c r="E11" s="14">
        <v>0.5</v>
      </c>
      <c r="F11" s="15" t="s">
        <v>65</v>
      </c>
      <c r="G11" s="16">
        <f t="shared" si="0"/>
        <v>50000</v>
      </c>
      <c r="H11" s="16">
        <f t="shared" si="1"/>
        <v>50000</v>
      </c>
      <c r="I11" s="16"/>
      <c r="J11" s="16">
        <v>50000</v>
      </c>
      <c r="K11" s="16"/>
      <c r="L11" s="16"/>
      <c r="M11" s="16"/>
      <c r="N11" s="17">
        <f t="shared" si="2"/>
        <v>0</v>
      </c>
    </row>
    <row r="12" spans="1:14" s="2" customFormat="1" ht="12.75" customHeight="1">
      <c r="A12" s="23">
        <v>5</v>
      </c>
      <c r="B12" s="15" t="s">
        <v>21</v>
      </c>
      <c r="C12" s="13" t="s">
        <v>16</v>
      </c>
      <c r="D12" s="16">
        <v>800000</v>
      </c>
      <c r="E12" s="14">
        <v>0</v>
      </c>
      <c r="F12" s="15"/>
      <c r="G12" s="16">
        <f t="shared" si="0"/>
        <v>800000</v>
      </c>
      <c r="H12" s="16">
        <f t="shared" si="1"/>
        <v>0</v>
      </c>
      <c r="I12" s="16">
        <v>25000</v>
      </c>
      <c r="J12" s="16"/>
      <c r="K12" s="16">
        <v>775000</v>
      </c>
      <c r="L12" s="16"/>
      <c r="M12" s="16"/>
      <c r="N12" s="17">
        <f t="shared" si="2"/>
        <v>0</v>
      </c>
    </row>
    <row r="13" spans="1:14" s="2" customFormat="1" ht="22.5" customHeight="1">
      <c r="A13" s="23">
        <v>6</v>
      </c>
      <c r="B13" s="15" t="s">
        <v>22</v>
      </c>
      <c r="C13" s="13" t="s">
        <v>16</v>
      </c>
      <c r="D13" s="16">
        <v>250000</v>
      </c>
      <c r="E13" s="14">
        <v>0.5</v>
      </c>
      <c r="F13" s="15" t="s">
        <v>66</v>
      </c>
      <c r="G13" s="16">
        <f t="shared" si="0"/>
        <v>125000</v>
      </c>
      <c r="H13" s="16">
        <f t="shared" si="1"/>
        <v>125000</v>
      </c>
      <c r="I13" s="16">
        <v>80000</v>
      </c>
      <c r="J13" s="16">
        <v>45000</v>
      </c>
      <c r="K13" s="16"/>
      <c r="L13" s="16"/>
      <c r="M13" s="16"/>
      <c r="N13" s="17">
        <f t="shared" si="2"/>
        <v>0</v>
      </c>
    </row>
    <row r="14" spans="1:14" s="2" customFormat="1" ht="22.5">
      <c r="A14" s="23">
        <v>7</v>
      </c>
      <c r="B14" s="15" t="s">
        <v>11</v>
      </c>
      <c r="C14" s="13" t="s">
        <v>5</v>
      </c>
      <c r="D14" s="16">
        <v>1700000</v>
      </c>
      <c r="E14" s="14">
        <v>0.5</v>
      </c>
      <c r="F14" s="15" t="s">
        <v>7</v>
      </c>
      <c r="G14" s="16">
        <f>D14*(1-E14)</f>
        <v>850000</v>
      </c>
      <c r="H14" s="16">
        <f>D14*E14</f>
        <v>850000</v>
      </c>
      <c r="I14" s="16">
        <v>200000</v>
      </c>
      <c r="J14" s="16">
        <v>200000</v>
      </c>
      <c r="K14" s="16">
        <v>200000</v>
      </c>
      <c r="L14" s="16">
        <v>250000</v>
      </c>
      <c r="M14" s="16"/>
      <c r="N14" s="17">
        <f t="shared" si="2"/>
        <v>0</v>
      </c>
    </row>
    <row r="15" spans="1:14" s="2" customFormat="1" ht="22.5">
      <c r="A15" s="23">
        <v>8</v>
      </c>
      <c r="B15" s="15" t="s">
        <v>12</v>
      </c>
      <c r="C15" s="13" t="s">
        <v>5</v>
      </c>
      <c r="D15" s="16">
        <v>700000</v>
      </c>
      <c r="E15" s="14">
        <v>0.5</v>
      </c>
      <c r="F15" s="15" t="s">
        <v>8</v>
      </c>
      <c r="G15" s="16">
        <f aca="true" t="shared" si="3" ref="G15:G58">D15*(1-E15)</f>
        <v>350000</v>
      </c>
      <c r="H15" s="16">
        <f aca="true" t="shared" si="4" ref="H15:H58">D15*E15</f>
        <v>350000</v>
      </c>
      <c r="I15" s="16">
        <v>350000</v>
      </c>
      <c r="J15" s="16"/>
      <c r="K15" s="16"/>
      <c r="L15" s="16"/>
      <c r="M15" s="16"/>
      <c r="N15" s="17">
        <f t="shared" si="2"/>
        <v>0</v>
      </c>
    </row>
    <row r="16" spans="1:14" s="2" customFormat="1" ht="11.25">
      <c r="A16" s="23">
        <v>9</v>
      </c>
      <c r="B16" s="15" t="s">
        <v>9</v>
      </c>
      <c r="C16" s="13" t="s">
        <v>5</v>
      </c>
      <c r="D16" s="16">
        <v>80000</v>
      </c>
      <c r="E16" s="14">
        <v>0</v>
      </c>
      <c r="F16" s="15"/>
      <c r="G16" s="16">
        <f t="shared" si="3"/>
        <v>80000</v>
      </c>
      <c r="H16" s="16">
        <f t="shared" si="4"/>
        <v>0</v>
      </c>
      <c r="I16" s="16">
        <v>80000</v>
      </c>
      <c r="J16" s="16"/>
      <c r="K16" s="16"/>
      <c r="L16" s="16"/>
      <c r="M16" s="16"/>
      <c r="N16" s="17">
        <f t="shared" si="2"/>
        <v>0</v>
      </c>
    </row>
    <row r="17" spans="1:14" s="2" customFormat="1" ht="22.5">
      <c r="A17" s="23">
        <v>10</v>
      </c>
      <c r="B17" s="15" t="s">
        <v>10</v>
      </c>
      <c r="C17" s="13" t="s">
        <v>5</v>
      </c>
      <c r="D17" s="16">
        <v>580000</v>
      </c>
      <c r="E17" s="14">
        <v>0</v>
      </c>
      <c r="F17" s="15"/>
      <c r="G17" s="16">
        <f t="shared" si="3"/>
        <v>580000</v>
      </c>
      <c r="H17" s="16">
        <f t="shared" si="4"/>
        <v>0</v>
      </c>
      <c r="I17" s="16">
        <v>290000</v>
      </c>
      <c r="J17" s="16">
        <v>290000</v>
      </c>
      <c r="K17" s="16"/>
      <c r="L17" s="16"/>
      <c r="M17" s="16"/>
      <c r="N17" s="17">
        <f t="shared" si="2"/>
        <v>0</v>
      </c>
    </row>
    <row r="18" spans="1:14" s="2" customFormat="1" ht="22.5">
      <c r="A18" s="23">
        <v>11</v>
      </c>
      <c r="B18" s="15" t="s">
        <v>13</v>
      </c>
      <c r="C18" s="13" t="s">
        <v>5</v>
      </c>
      <c r="D18" s="16">
        <v>300000</v>
      </c>
      <c r="E18" s="14">
        <v>0</v>
      </c>
      <c r="F18" s="15"/>
      <c r="G18" s="16">
        <f t="shared" si="3"/>
        <v>300000</v>
      </c>
      <c r="H18" s="16">
        <f t="shared" si="4"/>
        <v>0</v>
      </c>
      <c r="I18" s="16">
        <v>150000</v>
      </c>
      <c r="J18" s="16">
        <v>150000</v>
      </c>
      <c r="K18" s="16"/>
      <c r="L18" s="16"/>
      <c r="M18" s="16"/>
      <c r="N18" s="17">
        <f t="shared" si="2"/>
        <v>0</v>
      </c>
    </row>
    <row r="19" spans="1:14" s="2" customFormat="1" ht="22.5">
      <c r="A19" s="23">
        <v>12</v>
      </c>
      <c r="B19" s="15" t="s">
        <v>14</v>
      </c>
      <c r="C19" s="13" t="s">
        <v>5</v>
      </c>
      <c r="D19" s="16">
        <v>120000</v>
      </c>
      <c r="E19" s="14">
        <v>0</v>
      </c>
      <c r="F19" s="15"/>
      <c r="G19" s="16">
        <f t="shared" si="3"/>
        <v>120000</v>
      </c>
      <c r="H19" s="16">
        <f t="shared" si="4"/>
        <v>0</v>
      </c>
      <c r="I19" s="16">
        <v>20000</v>
      </c>
      <c r="J19" s="16">
        <v>50000</v>
      </c>
      <c r="K19" s="16">
        <v>50000</v>
      </c>
      <c r="L19" s="16"/>
      <c r="M19" s="16"/>
      <c r="N19" s="17">
        <f t="shared" si="2"/>
        <v>0</v>
      </c>
    </row>
    <row r="20" spans="1:14" s="2" customFormat="1" ht="33.75">
      <c r="A20" s="23">
        <v>13</v>
      </c>
      <c r="B20" s="15" t="s">
        <v>92</v>
      </c>
      <c r="C20" s="13" t="s">
        <v>5</v>
      </c>
      <c r="D20" s="16">
        <v>2025000</v>
      </c>
      <c r="E20" s="14">
        <v>0.75</v>
      </c>
      <c r="F20" s="15" t="s">
        <v>65</v>
      </c>
      <c r="G20" s="16">
        <f t="shared" si="3"/>
        <v>506250</v>
      </c>
      <c r="H20" s="16">
        <f t="shared" si="4"/>
        <v>1518750</v>
      </c>
      <c r="I20" s="16">
        <v>25000</v>
      </c>
      <c r="J20" s="16"/>
      <c r="K20" s="16">
        <v>50000</v>
      </c>
      <c r="L20" s="16">
        <v>100000</v>
      </c>
      <c r="M20" s="16">
        <v>100000</v>
      </c>
      <c r="N20" s="17">
        <f t="shared" si="2"/>
        <v>231250</v>
      </c>
    </row>
    <row r="21" spans="1:14" s="2" customFormat="1" ht="11.25">
      <c r="A21" s="23">
        <v>14</v>
      </c>
      <c r="B21" s="15" t="s">
        <v>23</v>
      </c>
      <c r="C21" s="13" t="s">
        <v>5</v>
      </c>
      <c r="D21" s="16">
        <v>300000</v>
      </c>
      <c r="E21" s="14">
        <v>0.75</v>
      </c>
      <c r="F21" s="15"/>
      <c r="G21" s="16">
        <f t="shared" si="3"/>
        <v>75000</v>
      </c>
      <c r="H21" s="16">
        <f t="shared" si="4"/>
        <v>225000</v>
      </c>
      <c r="I21" s="16"/>
      <c r="J21" s="16"/>
      <c r="K21" s="16"/>
      <c r="L21" s="16"/>
      <c r="M21" s="16">
        <v>75000</v>
      </c>
      <c r="N21" s="17">
        <f t="shared" si="2"/>
        <v>0</v>
      </c>
    </row>
    <row r="22" spans="1:14" s="2" customFormat="1" ht="22.5">
      <c r="A22" s="23">
        <v>15</v>
      </c>
      <c r="B22" s="15" t="s">
        <v>24</v>
      </c>
      <c r="C22" s="13" t="s">
        <v>5</v>
      </c>
      <c r="D22" s="16">
        <v>600000</v>
      </c>
      <c r="E22" s="14">
        <v>0.75</v>
      </c>
      <c r="F22" s="15" t="s">
        <v>65</v>
      </c>
      <c r="G22" s="16">
        <f t="shared" si="3"/>
        <v>150000</v>
      </c>
      <c r="H22" s="16">
        <f t="shared" si="4"/>
        <v>450000</v>
      </c>
      <c r="I22" s="16"/>
      <c r="J22" s="16"/>
      <c r="K22" s="16"/>
      <c r="L22" s="16">
        <v>150000</v>
      </c>
      <c r="M22" s="16"/>
      <c r="N22" s="17">
        <f t="shared" si="2"/>
        <v>0</v>
      </c>
    </row>
    <row r="23" spans="1:14" s="2" customFormat="1" ht="22.5">
      <c r="A23" s="23">
        <v>16</v>
      </c>
      <c r="B23" s="15" t="s">
        <v>25</v>
      </c>
      <c r="C23" s="13" t="s">
        <v>5</v>
      </c>
      <c r="D23" s="16">
        <v>120000</v>
      </c>
      <c r="E23" s="14">
        <v>0</v>
      </c>
      <c r="F23" s="15"/>
      <c r="G23" s="16">
        <f t="shared" si="3"/>
        <v>120000</v>
      </c>
      <c r="H23" s="16">
        <f t="shared" si="4"/>
        <v>0</v>
      </c>
      <c r="I23" s="16">
        <v>120000</v>
      </c>
      <c r="J23" s="16"/>
      <c r="K23" s="16"/>
      <c r="L23" s="16"/>
      <c r="M23" s="16"/>
      <c r="N23" s="17">
        <f t="shared" si="2"/>
        <v>0</v>
      </c>
    </row>
    <row r="24" spans="1:14" s="2" customFormat="1" ht="22.5">
      <c r="A24" s="23">
        <v>17</v>
      </c>
      <c r="B24" s="15" t="s">
        <v>26</v>
      </c>
      <c r="C24" s="13" t="s">
        <v>5</v>
      </c>
      <c r="D24" s="16">
        <v>480000</v>
      </c>
      <c r="E24" s="14">
        <v>0.5</v>
      </c>
      <c r="F24" s="15" t="s">
        <v>8</v>
      </c>
      <c r="G24" s="16">
        <f t="shared" si="3"/>
        <v>240000</v>
      </c>
      <c r="H24" s="16">
        <f t="shared" si="4"/>
        <v>240000</v>
      </c>
      <c r="I24" s="16">
        <v>200000</v>
      </c>
      <c r="J24" s="16">
        <v>40000</v>
      </c>
      <c r="K24" s="16"/>
      <c r="L24" s="16"/>
      <c r="M24" s="16"/>
      <c r="N24" s="17">
        <f t="shared" si="2"/>
        <v>0</v>
      </c>
    </row>
    <row r="25" spans="1:14" s="2" customFormat="1" ht="11.25">
      <c r="A25" s="23">
        <v>18</v>
      </c>
      <c r="B25" s="15" t="s">
        <v>38</v>
      </c>
      <c r="C25" s="13" t="s">
        <v>5</v>
      </c>
      <c r="D25" s="16">
        <v>360000</v>
      </c>
      <c r="E25" s="14">
        <v>0.5</v>
      </c>
      <c r="F25" s="15" t="s">
        <v>65</v>
      </c>
      <c r="G25" s="16">
        <f t="shared" si="3"/>
        <v>180000</v>
      </c>
      <c r="H25" s="16">
        <f t="shared" si="4"/>
        <v>180000</v>
      </c>
      <c r="I25" s="16">
        <v>55000</v>
      </c>
      <c r="J25" s="16"/>
      <c r="K25" s="16">
        <v>125000</v>
      </c>
      <c r="L25" s="16"/>
      <c r="M25" s="16"/>
      <c r="N25" s="17">
        <f t="shared" si="2"/>
        <v>0</v>
      </c>
    </row>
    <row r="26" spans="1:14" s="2" customFormat="1" ht="22.5">
      <c r="A26" s="23">
        <v>19</v>
      </c>
      <c r="B26" s="15" t="s">
        <v>27</v>
      </c>
      <c r="C26" s="13" t="s">
        <v>5</v>
      </c>
      <c r="D26" s="16">
        <v>530000</v>
      </c>
      <c r="E26" s="14">
        <v>0.5</v>
      </c>
      <c r="F26" s="15" t="s">
        <v>65</v>
      </c>
      <c r="G26" s="16">
        <f t="shared" si="3"/>
        <v>265000</v>
      </c>
      <c r="H26" s="16">
        <f t="shared" si="4"/>
        <v>265000</v>
      </c>
      <c r="I26" s="16"/>
      <c r="J26" s="16"/>
      <c r="K26" s="16"/>
      <c r="L26" s="16"/>
      <c r="M26" s="16">
        <v>265000</v>
      </c>
      <c r="N26" s="17">
        <f t="shared" si="2"/>
        <v>0</v>
      </c>
    </row>
    <row r="27" spans="1:14" s="2" customFormat="1" ht="22.5">
      <c r="A27" s="23">
        <v>20</v>
      </c>
      <c r="B27" s="15" t="s">
        <v>28</v>
      </c>
      <c r="C27" s="13" t="s">
        <v>5</v>
      </c>
      <c r="D27" s="16">
        <v>800000</v>
      </c>
      <c r="E27" s="14">
        <v>0.75</v>
      </c>
      <c r="F27" s="15" t="s">
        <v>65</v>
      </c>
      <c r="G27" s="16">
        <f t="shared" si="3"/>
        <v>200000</v>
      </c>
      <c r="H27" s="16">
        <f t="shared" si="4"/>
        <v>600000</v>
      </c>
      <c r="I27" s="16"/>
      <c r="J27" s="16"/>
      <c r="K27" s="16"/>
      <c r="L27" s="16"/>
      <c r="M27" s="16"/>
      <c r="N27" s="17">
        <f t="shared" si="2"/>
        <v>200000</v>
      </c>
    </row>
    <row r="28" spans="1:14" s="2" customFormat="1" ht="33.75">
      <c r="A28" s="23">
        <v>21</v>
      </c>
      <c r="B28" s="15" t="s">
        <v>29</v>
      </c>
      <c r="C28" s="13" t="s">
        <v>5</v>
      </c>
      <c r="D28" s="16">
        <v>500000</v>
      </c>
      <c r="E28" s="14">
        <v>0</v>
      </c>
      <c r="F28" s="15"/>
      <c r="G28" s="16">
        <f t="shared" si="3"/>
        <v>500000</v>
      </c>
      <c r="H28" s="16">
        <f t="shared" si="4"/>
        <v>0</v>
      </c>
      <c r="I28" s="16">
        <v>250000</v>
      </c>
      <c r="J28" s="16">
        <v>250000</v>
      </c>
      <c r="K28" s="16"/>
      <c r="L28" s="16"/>
      <c r="M28" s="16"/>
      <c r="N28" s="17">
        <f t="shared" si="2"/>
        <v>0</v>
      </c>
    </row>
    <row r="29" spans="1:14" s="2" customFormat="1" ht="22.5">
      <c r="A29" s="23">
        <v>22</v>
      </c>
      <c r="B29" s="15" t="s">
        <v>30</v>
      </c>
      <c r="C29" s="13" t="s">
        <v>5</v>
      </c>
      <c r="D29" s="16">
        <v>2000000</v>
      </c>
      <c r="E29" s="14">
        <v>0.5075</v>
      </c>
      <c r="F29" s="15" t="s">
        <v>65</v>
      </c>
      <c r="G29" s="16">
        <f t="shared" si="3"/>
        <v>985000.0000000001</v>
      </c>
      <c r="H29" s="16">
        <f t="shared" si="4"/>
        <v>1014999.9999999999</v>
      </c>
      <c r="I29" s="16">
        <v>650000</v>
      </c>
      <c r="J29" s="16">
        <v>335000</v>
      </c>
      <c r="K29" s="16"/>
      <c r="L29" s="16"/>
      <c r="M29" s="16"/>
      <c r="N29" s="17">
        <f t="shared" si="2"/>
        <v>0</v>
      </c>
    </row>
    <row r="30" spans="1:14" s="2" customFormat="1" ht="22.5">
      <c r="A30" s="23">
        <v>23</v>
      </c>
      <c r="B30" s="15" t="s">
        <v>31</v>
      </c>
      <c r="C30" s="13" t="s">
        <v>5</v>
      </c>
      <c r="D30" s="16">
        <v>350000</v>
      </c>
      <c r="E30" s="14">
        <v>0</v>
      </c>
      <c r="F30" s="15"/>
      <c r="G30" s="16">
        <f t="shared" si="3"/>
        <v>350000</v>
      </c>
      <c r="H30" s="16">
        <f t="shared" si="4"/>
        <v>0</v>
      </c>
      <c r="I30" s="16"/>
      <c r="J30" s="16">
        <v>350000</v>
      </c>
      <c r="K30" s="16"/>
      <c r="L30" s="16"/>
      <c r="M30" s="16"/>
      <c r="N30" s="17">
        <f t="shared" si="2"/>
        <v>0</v>
      </c>
    </row>
    <row r="31" spans="1:14" s="2" customFormat="1" ht="56.25">
      <c r="A31" s="23">
        <v>24</v>
      </c>
      <c r="B31" s="15" t="s">
        <v>32</v>
      </c>
      <c r="C31" s="13" t="s">
        <v>5</v>
      </c>
      <c r="D31" s="16">
        <v>210000</v>
      </c>
      <c r="E31" s="14">
        <v>0.5</v>
      </c>
      <c r="F31" s="15" t="s">
        <v>33</v>
      </c>
      <c r="G31" s="16">
        <f t="shared" si="3"/>
        <v>105000</v>
      </c>
      <c r="H31" s="16">
        <f t="shared" si="4"/>
        <v>105000</v>
      </c>
      <c r="I31" s="16">
        <v>30000</v>
      </c>
      <c r="J31" s="16">
        <v>75000</v>
      </c>
      <c r="K31" s="16"/>
      <c r="L31" s="16"/>
      <c r="M31" s="16"/>
      <c r="N31" s="17">
        <f t="shared" si="2"/>
        <v>0</v>
      </c>
    </row>
    <row r="32" spans="1:14" s="2" customFormat="1" ht="22.5">
      <c r="A32" s="23">
        <v>25</v>
      </c>
      <c r="B32" s="15" t="s">
        <v>34</v>
      </c>
      <c r="C32" s="13" t="s">
        <v>5</v>
      </c>
      <c r="D32" s="16">
        <v>900000</v>
      </c>
      <c r="E32" s="14">
        <v>0.75</v>
      </c>
      <c r="F32" s="15" t="s">
        <v>65</v>
      </c>
      <c r="G32" s="16">
        <f t="shared" si="3"/>
        <v>225000</v>
      </c>
      <c r="H32" s="16">
        <f t="shared" si="4"/>
        <v>675000</v>
      </c>
      <c r="I32" s="16"/>
      <c r="J32" s="16"/>
      <c r="K32" s="16">
        <v>225000</v>
      </c>
      <c r="L32" s="16"/>
      <c r="M32" s="16"/>
      <c r="N32" s="17">
        <f t="shared" si="2"/>
        <v>0</v>
      </c>
    </row>
    <row r="33" spans="1:14" s="2" customFormat="1" ht="22.5">
      <c r="A33" s="23">
        <v>26</v>
      </c>
      <c r="B33" s="15" t="s">
        <v>35</v>
      </c>
      <c r="C33" s="13" t="s">
        <v>5</v>
      </c>
      <c r="D33" s="16">
        <v>210000</v>
      </c>
      <c r="E33" s="14">
        <v>0</v>
      </c>
      <c r="F33" s="15"/>
      <c r="G33" s="16">
        <f t="shared" si="3"/>
        <v>210000</v>
      </c>
      <c r="H33" s="16">
        <f t="shared" si="4"/>
        <v>0</v>
      </c>
      <c r="I33" s="16">
        <v>210000</v>
      </c>
      <c r="J33" s="16"/>
      <c r="K33" s="16"/>
      <c r="L33" s="16"/>
      <c r="M33" s="16"/>
      <c r="N33" s="17">
        <f t="shared" si="2"/>
        <v>0</v>
      </c>
    </row>
    <row r="34" spans="1:14" s="2" customFormat="1" ht="11.25">
      <c r="A34" s="23">
        <v>27</v>
      </c>
      <c r="B34" s="15" t="s">
        <v>36</v>
      </c>
      <c r="C34" s="13" t="s">
        <v>5</v>
      </c>
      <c r="D34" s="16">
        <v>120000</v>
      </c>
      <c r="E34" s="14">
        <v>0</v>
      </c>
      <c r="F34" s="15"/>
      <c r="G34" s="16">
        <f t="shared" si="3"/>
        <v>120000</v>
      </c>
      <c r="H34" s="16">
        <f t="shared" si="4"/>
        <v>0</v>
      </c>
      <c r="I34" s="16">
        <v>120000</v>
      </c>
      <c r="J34" s="16"/>
      <c r="K34" s="16"/>
      <c r="L34" s="16"/>
      <c r="M34" s="16"/>
      <c r="N34" s="17">
        <f t="shared" si="2"/>
        <v>0</v>
      </c>
    </row>
    <row r="35" spans="1:14" s="2" customFormat="1" ht="11.25">
      <c r="A35" s="23">
        <v>28</v>
      </c>
      <c r="B35" s="15" t="s">
        <v>37</v>
      </c>
      <c r="C35" s="13" t="s">
        <v>5</v>
      </c>
      <c r="D35" s="16">
        <v>200000</v>
      </c>
      <c r="E35" s="14">
        <v>0</v>
      </c>
      <c r="F35" s="15"/>
      <c r="G35" s="16">
        <f t="shared" si="3"/>
        <v>200000</v>
      </c>
      <c r="H35" s="16">
        <f t="shared" si="4"/>
        <v>0</v>
      </c>
      <c r="I35" s="16">
        <v>200000</v>
      </c>
      <c r="J35" s="16"/>
      <c r="K35" s="16"/>
      <c r="L35" s="16"/>
      <c r="M35" s="16"/>
      <c r="N35" s="17">
        <f t="shared" si="2"/>
        <v>0</v>
      </c>
    </row>
    <row r="36" spans="1:14" s="2" customFormat="1" ht="11.25">
      <c r="A36" s="23">
        <v>29</v>
      </c>
      <c r="B36" s="15" t="s">
        <v>39</v>
      </c>
      <c r="C36" s="13" t="s">
        <v>5</v>
      </c>
      <c r="D36" s="16">
        <v>190000</v>
      </c>
      <c r="E36" s="14">
        <v>0.2</v>
      </c>
      <c r="F36" s="15" t="s">
        <v>77</v>
      </c>
      <c r="G36" s="16">
        <f t="shared" si="3"/>
        <v>152000</v>
      </c>
      <c r="H36" s="16">
        <f t="shared" si="4"/>
        <v>38000</v>
      </c>
      <c r="I36" s="16">
        <v>20000</v>
      </c>
      <c r="J36" s="16"/>
      <c r="K36" s="16">
        <v>132000</v>
      </c>
      <c r="L36" s="16"/>
      <c r="M36" s="16"/>
      <c r="N36" s="17">
        <f t="shared" si="2"/>
        <v>0</v>
      </c>
    </row>
    <row r="37" spans="1:14" s="2" customFormat="1" ht="11.25">
      <c r="A37" s="23">
        <v>30</v>
      </c>
      <c r="B37" s="15" t="s">
        <v>40</v>
      </c>
      <c r="C37" s="13" t="s">
        <v>5</v>
      </c>
      <c r="D37" s="16">
        <v>300000</v>
      </c>
      <c r="E37" s="14">
        <v>0.2</v>
      </c>
      <c r="F37" s="15" t="s">
        <v>77</v>
      </c>
      <c r="G37" s="16">
        <f t="shared" si="3"/>
        <v>240000</v>
      </c>
      <c r="H37" s="16">
        <f t="shared" si="4"/>
        <v>60000</v>
      </c>
      <c r="I37" s="16">
        <v>10000</v>
      </c>
      <c r="J37" s="16"/>
      <c r="K37" s="16"/>
      <c r="L37" s="16">
        <v>100000</v>
      </c>
      <c r="M37" s="16">
        <v>130000</v>
      </c>
      <c r="N37" s="17">
        <f t="shared" si="2"/>
        <v>0</v>
      </c>
    </row>
    <row r="38" spans="1:14" s="2" customFormat="1" ht="22.5">
      <c r="A38" s="23">
        <v>31</v>
      </c>
      <c r="B38" s="15" t="s">
        <v>41</v>
      </c>
      <c r="C38" s="13" t="s">
        <v>5</v>
      </c>
      <c r="D38" s="16">
        <v>180000</v>
      </c>
      <c r="E38" s="14">
        <v>0</v>
      </c>
      <c r="F38" s="15"/>
      <c r="G38" s="16">
        <f t="shared" si="3"/>
        <v>180000</v>
      </c>
      <c r="H38" s="16">
        <f t="shared" si="4"/>
        <v>0</v>
      </c>
      <c r="I38" s="16"/>
      <c r="J38" s="16">
        <v>180000</v>
      </c>
      <c r="K38" s="16"/>
      <c r="L38" s="16"/>
      <c r="M38" s="16"/>
      <c r="N38" s="17">
        <f t="shared" si="2"/>
        <v>0</v>
      </c>
    </row>
    <row r="39" spans="1:14" s="2" customFormat="1" ht="33.75">
      <c r="A39" s="23">
        <v>32</v>
      </c>
      <c r="B39" s="15" t="s">
        <v>78</v>
      </c>
      <c r="C39" s="13" t="s">
        <v>5</v>
      </c>
      <c r="D39" s="16">
        <v>600000</v>
      </c>
      <c r="E39" s="14"/>
      <c r="F39" s="15"/>
      <c r="G39" s="16">
        <f t="shared" si="3"/>
        <v>600000</v>
      </c>
      <c r="H39" s="16">
        <f t="shared" si="4"/>
        <v>0</v>
      </c>
      <c r="I39" s="16">
        <v>300000</v>
      </c>
      <c r="J39" s="16">
        <v>300000</v>
      </c>
      <c r="K39" s="16"/>
      <c r="L39" s="16"/>
      <c r="M39" s="16"/>
      <c r="N39" s="17">
        <f t="shared" si="2"/>
        <v>0</v>
      </c>
    </row>
    <row r="40" spans="1:14" s="2" customFormat="1" ht="11.25">
      <c r="A40" s="23">
        <v>33</v>
      </c>
      <c r="B40" s="15" t="s">
        <v>43</v>
      </c>
      <c r="C40" s="13" t="s">
        <v>42</v>
      </c>
      <c r="D40" s="16">
        <v>500000</v>
      </c>
      <c r="E40" s="14">
        <v>0.5</v>
      </c>
      <c r="F40" s="15" t="s">
        <v>65</v>
      </c>
      <c r="G40" s="16">
        <f t="shared" si="3"/>
        <v>250000</v>
      </c>
      <c r="H40" s="16">
        <f t="shared" si="4"/>
        <v>250000</v>
      </c>
      <c r="I40" s="16"/>
      <c r="J40" s="16"/>
      <c r="K40" s="16"/>
      <c r="L40" s="16">
        <v>250000</v>
      </c>
      <c r="M40" s="16"/>
      <c r="N40" s="17">
        <f aca="true" t="shared" si="5" ref="N40:N71">G40-SUM(I40:M40)</f>
        <v>0</v>
      </c>
    </row>
    <row r="41" spans="1:14" s="2" customFormat="1" ht="11.25">
      <c r="A41" s="23">
        <v>34</v>
      </c>
      <c r="B41" s="15" t="s">
        <v>44</v>
      </c>
      <c r="C41" s="13" t="s">
        <v>42</v>
      </c>
      <c r="D41" s="16">
        <v>100000</v>
      </c>
      <c r="E41" s="14">
        <v>0.5</v>
      </c>
      <c r="F41" s="15" t="s">
        <v>65</v>
      </c>
      <c r="G41" s="16">
        <f t="shared" si="3"/>
        <v>50000</v>
      </c>
      <c r="H41" s="16">
        <f t="shared" si="4"/>
        <v>50000</v>
      </c>
      <c r="I41" s="16"/>
      <c r="J41" s="16">
        <v>10000</v>
      </c>
      <c r="K41" s="16">
        <v>10000</v>
      </c>
      <c r="L41" s="16">
        <v>10000</v>
      </c>
      <c r="M41" s="16">
        <v>10000</v>
      </c>
      <c r="N41" s="17">
        <f t="shared" si="5"/>
        <v>10000</v>
      </c>
    </row>
    <row r="42" spans="1:14" s="2" customFormat="1" ht="11.25">
      <c r="A42" s="23">
        <v>35</v>
      </c>
      <c r="B42" s="15" t="s">
        <v>45</v>
      </c>
      <c r="C42" s="13" t="s">
        <v>42</v>
      </c>
      <c r="D42" s="16">
        <v>100000</v>
      </c>
      <c r="E42" s="14">
        <v>0</v>
      </c>
      <c r="F42" s="15"/>
      <c r="G42" s="16">
        <f t="shared" si="3"/>
        <v>100000</v>
      </c>
      <c r="H42" s="16">
        <f t="shared" si="4"/>
        <v>0</v>
      </c>
      <c r="I42" s="16"/>
      <c r="J42" s="16"/>
      <c r="K42" s="16"/>
      <c r="L42" s="16"/>
      <c r="M42" s="16"/>
      <c r="N42" s="17">
        <f t="shared" si="5"/>
        <v>100000</v>
      </c>
    </row>
    <row r="43" spans="1:14" s="2" customFormat="1" ht="22.5">
      <c r="A43" s="23">
        <v>36</v>
      </c>
      <c r="B43" s="15" t="s">
        <v>46</v>
      </c>
      <c r="C43" s="13" t="s">
        <v>42</v>
      </c>
      <c r="D43" s="16">
        <v>100000</v>
      </c>
      <c r="E43" s="14">
        <v>0.5</v>
      </c>
      <c r="F43" s="15" t="s">
        <v>76</v>
      </c>
      <c r="G43" s="16">
        <f t="shared" si="3"/>
        <v>50000</v>
      </c>
      <c r="H43" s="16">
        <f t="shared" si="4"/>
        <v>50000</v>
      </c>
      <c r="I43" s="16"/>
      <c r="J43" s="16">
        <v>10000</v>
      </c>
      <c r="K43" s="16">
        <v>10000</v>
      </c>
      <c r="L43" s="16">
        <v>10000</v>
      </c>
      <c r="M43" s="16">
        <v>10000</v>
      </c>
      <c r="N43" s="17">
        <f t="shared" si="5"/>
        <v>10000</v>
      </c>
    </row>
    <row r="44" spans="1:14" s="2" customFormat="1" ht="11.25">
      <c r="A44" s="23">
        <v>37</v>
      </c>
      <c r="B44" s="15" t="s">
        <v>58</v>
      </c>
      <c r="C44" s="13" t="s">
        <v>42</v>
      </c>
      <c r="D44" s="16">
        <v>250000</v>
      </c>
      <c r="E44" s="14">
        <v>0.5</v>
      </c>
      <c r="F44" s="15" t="s">
        <v>59</v>
      </c>
      <c r="G44" s="16">
        <f t="shared" si="3"/>
        <v>125000</v>
      </c>
      <c r="H44" s="16">
        <f t="shared" si="4"/>
        <v>125000</v>
      </c>
      <c r="I44" s="16">
        <v>91600</v>
      </c>
      <c r="J44" s="16">
        <v>33400</v>
      </c>
      <c r="K44" s="16"/>
      <c r="L44" s="16"/>
      <c r="M44" s="16"/>
      <c r="N44" s="17">
        <f t="shared" si="5"/>
        <v>0</v>
      </c>
    </row>
    <row r="45" spans="1:14" s="2" customFormat="1" ht="33.75">
      <c r="A45" s="23">
        <v>38</v>
      </c>
      <c r="B45" s="15" t="s">
        <v>47</v>
      </c>
      <c r="C45" s="13" t="s">
        <v>48</v>
      </c>
      <c r="D45" s="16">
        <v>1400000</v>
      </c>
      <c r="E45" s="14">
        <v>0.75</v>
      </c>
      <c r="F45" s="15" t="s">
        <v>65</v>
      </c>
      <c r="G45" s="16">
        <f t="shared" si="3"/>
        <v>350000</v>
      </c>
      <c r="H45" s="16">
        <f t="shared" si="4"/>
        <v>1050000</v>
      </c>
      <c r="I45" s="16"/>
      <c r="J45" s="16"/>
      <c r="K45" s="16">
        <v>350000</v>
      </c>
      <c r="L45" s="16"/>
      <c r="M45" s="16"/>
      <c r="N45" s="17">
        <f t="shared" si="5"/>
        <v>0</v>
      </c>
    </row>
    <row r="46" spans="1:14" s="2" customFormat="1" ht="22.5">
      <c r="A46" s="23">
        <v>39</v>
      </c>
      <c r="B46" s="15" t="s">
        <v>50</v>
      </c>
      <c r="C46" s="13" t="s">
        <v>48</v>
      </c>
      <c r="D46" s="16">
        <v>4000000</v>
      </c>
      <c r="E46" s="14">
        <v>0.75</v>
      </c>
      <c r="F46" s="15" t="s">
        <v>65</v>
      </c>
      <c r="G46" s="16">
        <f t="shared" si="3"/>
        <v>1000000</v>
      </c>
      <c r="H46" s="16">
        <f t="shared" si="4"/>
        <v>3000000</v>
      </c>
      <c r="I46" s="16"/>
      <c r="J46" s="16"/>
      <c r="K46" s="16"/>
      <c r="L46" s="16">
        <v>100000</v>
      </c>
      <c r="M46" s="16">
        <v>400000</v>
      </c>
      <c r="N46" s="17">
        <f t="shared" si="5"/>
        <v>500000</v>
      </c>
    </row>
    <row r="47" spans="1:14" s="2" customFormat="1" ht="22.5">
      <c r="A47" s="23">
        <v>40</v>
      </c>
      <c r="B47" s="15" t="s">
        <v>49</v>
      </c>
      <c r="C47" s="13" t="s">
        <v>48</v>
      </c>
      <c r="D47" s="16">
        <v>1000000</v>
      </c>
      <c r="E47" s="14">
        <v>0.75</v>
      </c>
      <c r="F47" s="15" t="s">
        <v>65</v>
      </c>
      <c r="G47" s="16">
        <f t="shared" si="3"/>
        <v>250000</v>
      </c>
      <c r="H47" s="16">
        <f t="shared" si="4"/>
        <v>750000</v>
      </c>
      <c r="I47" s="16"/>
      <c r="J47" s="16"/>
      <c r="K47" s="16">
        <v>250000</v>
      </c>
      <c r="L47" s="16"/>
      <c r="M47" s="16"/>
      <c r="N47" s="17">
        <f t="shared" si="5"/>
        <v>0</v>
      </c>
    </row>
    <row r="48" spans="1:14" s="2" customFormat="1" ht="22.5">
      <c r="A48" s="23">
        <v>41</v>
      </c>
      <c r="B48" s="15" t="s">
        <v>51</v>
      </c>
      <c r="C48" s="13" t="s">
        <v>48</v>
      </c>
      <c r="D48" s="16">
        <v>80000</v>
      </c>
      <c r="E48" s="14">
        <v>0.75</v>
      </c>
      <c r="F48" s="15"/>
      <c r="G48" s="16">
        <f t="shared" si="3"/>
        <v>20000</v>
      </c>
      <c r="H48" s="16">
        <f t="shared" si="4"/>
        <v>60000</v>
      </c>
      <c r="I48" s="16"/>
      <c r="J48" s="16"/>
      <c r="K48" s="16"/>
      <c r="L48" s="16"/>
      <c r="M48" s="16">
        <v>20000</v>
      </c>
      <c r="N48" s="17">
        <f t="shared" si="5"/>
        <v>0</v>
      </c>
    </row>
    <row r="49" spans="1:14" s="2" customFormat="1" ht="22.5">
      <c r="A49" s="23">
        <v>42</v>
      </c>
      <c r="B49" s="15" t="s">
        <v>52</v>
      </c>
      <c r="C49" s="13" t="s">
        <v>48</v>
      </c>
      <c r="D49" s="16">
        <v>320000</v>
      </c>
      <c r="E49" s="14">
        <v>0.75</v>
      </c>
      <c r="F49" s="15"/>
      <c r="G49" s="16">
        <f t="shared" si="3"/>
        <v>80000</v>
      </c>
      <c r="H49" s="16">
        <f t="shared" si="4"/>
        <v>240000</v>
      </c>
      <c r="I49" s="16"/>
      <c r="J49" s="16"/>
      <c r="K49" s="16"/>
      <c r="L49" s="16"/>
      <c r="M49" s="16">
        <v>80000</v>
      </c>
      <c r="N49" s="17">
        <f t="shared" si="5"/>
        <v>0</v>
      </c>
    </row>
    <row r="50" spans="1:14" s="2" customFormat="1" ht="22.5">
      <c r="A50" s="23">
        <v>43</v>
      </c>
      <c r="B50" s="15" t="s">
        <v>53</v>
      </c>
      <c r="C50" s="13" t="s">
        <v>48</v>
      </c>
      <c r="D50" s="16">
        <v>1500000</v>
      </c>
      <c r="E50" s="14">
        <v>0.75</v>
      </c>
      <c r="F50" s="15" t="s">
        <v>65</v>
      </c>
      <c r="G50" s="16">
        <f t="shared" si="3"/>
        <v>375000</v>
      </c>
      <c r="H50" s="16">
        <f t="shared" si="4"/>
        <v>1125000</v>
      </c>
      <c r="I50" s="16"/>
      <c r="J50" s="16">
        <v>375000</v>
      </c>
      <c r="K50" s="16"/>
      <c r="L50" s="16"/>
      <c r="M50" s="16"/>
      <c r="N50" s="17">
        <f t="shared" si="5"/>
        <v>0</v>
      </c>
    </row>
    <row r="51" spans="1:14" s="2" customFormat="1" ht="45">
      <c r="A51" s="23">
        <v>44</v>
      </c>
      <c r="B51" s="15" t="s">
        <v>57</v>
      </c>
      <c r="C51" s="13" t="s">
        <v>48</v>
      </c>
      <c r="D51" s="16">
        <v>1600000</v>
      </c>
      <c r="E51" s="14">
        <v>0.75</v>
      </c>
      <c r="F51" s="15" t="s">
        <v>65</v>
      </c>
      <c r="G51" s="16">
        <f t="shared" si="3"/>
        <v>400000</v>
      </c>
      <c r="H51" s="16">
        <f t="shared" si="4"/>
        <v>1200000</v>
      </c>
      <c r="I51" s="16"/>
      <c r="J51" s="16"/>
      <c r="K51" s="16">
        <v>400000</v>
      </c>
      <c r="L51" s="16"/>
      <c r="M51" s="16"/>
      <c r="N51" s="17">
        <f t="shared" si="5"/>
        <v>0</v>
      </c>
    </row>
    <row r="52" spans="1:14" s="2" customFormat="1" ht="22.5">
      <c r="A52" s="23">
        <v>45</v>
      </c>
      <c r="B52" s="15" t="s">
        <v>54</v>
      </c>
      <c r="C52" s="13" t="s">
        <v>48</v>
      </c>
      <c r="D52" s="16">
        <v>900000</v>
      </c>
      <c r="E52" s="14">
        <v>0.75</v>
      </c>
      <c r="F52" s="15" t="s">
        <v>65</v>
      </c>
      <c r="G52" s="16">
        <f t="shared" si="3"/>
        <v>225000</v>
      </c>
      <c r="H52" s="16">
        <f t="shared" si="4"/>
        <v>675000</v>
      </c>
      <c r="I52" s="16"/>
      <c r="J52" s="16"/>
      <c r="K52" s="16"/>
      <c r="L52" s="16"/>
      <c r="M52" s="16">
        <v>225000</v>
      </c>
      <c r="N52" s="17">
        <f t="shared" si="5"/>
        <v>0</v>
      </c>
    </row>
    <row r="53" spans="1:14" s="2" customFormat="1" ht="22.5">
      <c r="A53" s="23">
        <v>46</v>
      </c>
      <c r="B53" s="15" t="s">
        <v>55</v>
      </c>
      <c r="C53" s="13" t="s">
        <v>48</v>
      </c>
      <c r="D53" s="16">
        <v>2500000</v>
      </c>
      <c r="E53" s="14">
        <v>0.75</v>
      </c>
      <c r="F53" s="15" t="s">
        <v>65</v>
      </c>
      <c r="G53" s="16">
        <f t="shared" si="3"/>
        <v>625000</v>
      </c>
      <c r="H53" s="16">
        <f t="shared" si="4"/>
        <v>1875000</v>
      </c>
      <c r="I53" s="16"/>
      <c r="J53" s="16"/>
      <c r="K53" s="16"/>
      <c r="L53" s="16">
        <v>625000</v>
      </c>
      <c r="M53" s="16"/>
      <c r="N53" s="17">
        <f t="shared" si="5"/>
        <v>0</v>
      </c>
    </row>
    <row r="54" spans="1:14" s="2" customFormat="1" ht="11.25">
      <c r="A54" s="23">
        <v>47</v>
      </c>
      <c r="B54" s="15" t="s">
        <v>56</v>
      </c>
      <c r="C54" s="13" t="s">
        <v>48</v>
      </c>
      <c r="D54" s="16">
        <v>240000</v>
      </c>
      <c r="E54" s="14">
        <v>0.75</v>
      </c>
      <c r="F54" s="15"/>
      <c r="G54" s="16">
        <f t="shared" si="3"/>
        <v>60000</v>
      </c>
      <c r="H54" s="16">
        <f t="shared" si="4"/>
        <v>180000</v>
      </c>
      <c r="I54" s="16"/>
      <c r="J54" s="16"/>
      <c r="K54" s="16"/>
      <c r="L54" s="16"/>
      <c r="M54" s="16">
        <v>60000</v>
      </c>
      <c r="N54" s="17">
        <f t="shared" si="5"/>
        <v>0</v>
      </c>
    </row>
    <row r="55" spans="1:14" s="2" customFormat="1" ht="33.75">
      <c r="A55" s="23">
        <v>48</v>
      </c>
      <c r="B55" s="15" t="s">
        <v>60</v>
      </c>
      <c r="C55" s="13" t="s">
        <v>61</v>
      </c>
      <c r="D55" s="16">
        <v>4500000</v>
      </c>
      <c r="E55" s="14">
        <v>0.8</v>
      </c>
      <c r="F55" s="15" t="s">
        <v>62</v>
      </c>
      <c r="G55" s="16">
        <f t="shared" si="3"/>
        <v>899999.9999999998</v>
      </c>
      <c r="H55" s="16">
        <f t="shared" si="4"/>
        <v>3600000</v>
      </c>
      <c r="I55" s="16">
        <v>900000</v>
      </c>
      <c r="J55" s="16"/>
      <c r="K55" s="16"/>
      <c r="L55" s="16"/>
      <c r="M55" s="16"/>
      <c r="N55" s="17">
        <f t="shared" si="5"/>
        <v>0</v>
      </c>
    </row>
    <row r="56" spans="1:14" s="2" customFormat="1" ht="11.25">
      <c r="A56" s="23">
        <v>49</v>
      </c>
      <c r="B56" s="15" t="s">
        <v>63</v>
      </c>
      <c r="C56" s="13" t="s">
        <v>61</v>
      </c>
      <c r="D56" s="16">
        <v>500000</v>
      </c>
      <c r="E56" s="14">
        <v>0.75</v>
      </c>
      <c r="F56" s="15" t="s">
        <v>65</v>
      </c>
      <c r="G56" s="16">
        <f t="shared" si="3"/>
        <v>125000</v>
      </c>
      <c r="H56" s="16">
        <f t="shared" si="4"/>
        <v>375000</v>
      </c>
      <c r="I56" s="16"/>
      <c r="J56" s="16"/>
      <c r="K56" s="16">
        <v>125000</v>
      </c>
      <c r="L56" s="16"/>
      <c r="M56" s="16"/>
      <c r="N56" s="17">
        <f t="shared" si="5"/>
        <v>0</v>
      </c>
    </row>
    <row r="57" spans="1:14" s="2" customFormat="1" ht="22.5">
      <c r="A57" s="23">
        <v>50</v>
      </c>
      <c r="B57" s="15" t="s">
        <v>86</v>
      </c>
      <c r="C57" s="13" t="s">
        <v>61</v>
      </c>
      <c r="D57" s="16">
        <v>3000000</v>
      </c>
      <c r="E57" s="14">
        <v>0.75</v>
      </c>
      <c r="F57" s="15" t="s">
        <v>65</v>
      </c>
      <c r="G57" s="16">
        <f t="shared" si="3"/>
        <v>750000</v>
      </c>
      <c r="H57" s="16">
        <f t="shared" si="4"/>
        <v>2250000</v>
      </c>
      <c r="I57" s="16"/>
      <c r="J57" s="16"/>
      <c r="K57" s="16"/>
      <c r="L57" s="16">
        <v>75000</v>
      </c>
      <c r="M57" s="16">
        <v>300000</v>
      </c>
      <c r="N57" s="17">
        <f t="shared" si="5"/>
        <v>375000</v>
      </c>
    </row>
    <row r="58" spans="1:14" s="2" customFormat="1" ht="23.25" thickBot="1">
      <c r="A58" s="23">
        <v>51</v>
      </c>
      <c r="B58" s="18" t="s">
        <v>64</v>
      </c>
      <c r="C58" s="19" t="s">
        <v>61</v>
      </c>
      <c r="D58" s="20">
        <v>400000</v>
      </c>
      <c r="E58" s="21">
        <v>0.75</v>
      </c>
      <c r="F58" s="18"/>
      <c r="G58" s="20">
        <f t="shared" si="3"/>
        <v>100000</v>
      </c>
      <c r="H58" s="20">
        <f t="shared" si="4"/>
        <v>300000</v>
      </c>
      <c r="I58" s="20"/>
      <c r="J58" s="20"/>
      <c r="K58" s="20">
        <v>100000</v>
      </c>
      <c r="L58" s="20"/>
      <c r="M58" s="20"/>
      <c r="N58" s="22">
        <f t="shared" si="5"/>
        <v>0</v>
      </c>
    </row>
    <row r="59" spans="3:13" s="2" customFormat="1" ht="12" thickBot="1">
      <c r="C59" s="7"/>
      <c r="D59" s="3"/>
      <c r="E59" s="8"/>
      <c r="G59" s="33">
        <f aca="true" t="shared" si="6" ref="G59:M59">SUM(G8:G58)</f>
        <v>19038250</v>
      </c>
      <c r="H59" s="34">
        <f t="shared" si="6"/>
        <v>30556750</v>
      </c>
      <c r="I59" s="34">
        <f t="shared" si="6"/>
        <v>5476600</v>
      </c>
      <c r="J59" s="34">
        <f t="shared" si="6"/>
        <v>4338400</v>
      </c>
      <c r="K59" s="34">
        <f t="shared" si="6"/>
        <v>3152000</v>
      </c>
      <c r="L59" s="34">
        <f t="shared" si="6"/>
        <v>2070000</v>
      </c>
      <c r="M59" s="35">
        <f t="shared" si="6"/>
        <v>2175000</v>
      </c>
    </row>
    <row r="60" spans="3:13" s="2" customFormat="1" ht="11.25">
      <c r="C60" s="7"/>
      <c r="D60" s="3"/>
      <c r="E60" s="8"/>
      <c r="G60" s="3"/>
      <c r="H60" s="3"/>
      <c r="I60" s="3"/>
      <c r="J60" s="3"/>
      <c r="K60" s="3"/>
      <c r="L60" s="3"/>
      <c r="M60" s="3"/>
    </row>
    <row r="61" spans="3:13" s="2" customFormat="1" ht="11.25">
      <c r="C61" s="7"/>
      <c r="D61" s="3"/>
      <c r="E61" s="8"/>
      <c r="G61" s="3"/>
      <c r="H61" s="3"/>
      <c r="I61" s="3"/>
      <c r="J61" s="3"/>
      <c r="K61" s="3"/>
      <c r="L61" s="3"/>
      <c r="M61" s="3"/>
    </row>
    <row r="62" spans="3:13" s="2" customFormat="1" ht="11.25">
      <c r="C62" s="7"/>
      <c r="D62" s="3"/>
      <c r="E62" s="8"/>
      <c r="G62" s="3"/>
      <c r="H62" s="3"/>
      <c r="I62" s="3"/>
      <c r="J62" s="3"/>
      <c r="K62" s="3"/>
      <c r="L62" s="3"/>
      <c r="M62" s="3"/>
    </row>
    <row r="63" spans="3:13" s="2" customFormat="1" ht="11.25">
      <c r="C63" s="7"/>
      <c r="D63" s="3"/>
      <c r="E63" s="8"/>
      <c r="G63" s="3"/>
      <c r="H63" s="3"/>
      <c r="I63" s="3"/>
      <c r="J63" s="3"/>
      <c r="K63" s="3"/>
      <c r="L63" s="3"/>
      <c r="M63" s="3"/>
    </row>
    <row r="64" spans="3:13" s="2" customFormat="1" ht="11.25">
      <c r="C64" s="7"/>
      <c r="D64" s="3"/>
      <c r="E64" s="8"/>
      <c r="G64" s="3"/>
      <c r="H64" s="3"/>
      <c r="I64" s="3"/>
      <c r="J64" s="3"/>
      <c r="K64" s="3"/>
      <c r="L64" s="3"/>
      <c r="M64" s="3"/>
    </row>
    <row r="65" spans="3:13" s="2" customFormat="1" ht="11.25">
      <c r="C65" s="7"/>
      <c r="D65" s="3"/>
      <c r="E65" s="8"/>
      <c r="G65" s="3"/>
      <c r="H65" s="3"/>
      <c r="I65" s="3"/>
      <c r="J65" s="3"/>
      <c r="K65" s="3"/>
      <c r="L65" s="3"/>
      <c r="M65" s="3"/>
    </row>
    <row r="66" spans="3:13" s="2" customFormat="1" ht="11.25">
      <c r="C66" s="7"/>
      <c r="D66" s="3"/>
      <c r="E66" s="8"/>
      <c r="G66" s="3"/>
      <c r="H66" s="3"/>
      <c r="I66" s="3"/>
      <c r="J66" s="3"/>
      <c r="K66" s="3"/>
      <c r="L66" s="3"/>
      <c r="M66" s="3"/>
    </row>
    <row r="67" spans="3:13" s="2" customFormat="1" ht="11.25">
      <c r="C67" s="7"/>
      <c r="D67" s="3"/>
      <c r="E67" s="8"/>
      <c r="G67" s="3"/>
      <c r="H67" s="3"/>
      <c r="I67" s="3"/>
      <c r="J67" s="3"/>
      <c r="K67" s="3"/>
      <c r="L67" s="3"/>
      <c r="M67" s="3"/>
    </row>
    <row r="68" spans="3:13" s="2" customFormat="1" ht="11.25">
      <c r="C68" s="7"/>
      <c r="D68" s="3"/>
      <c r="E68" s="8"/>
      <c r="G68" s="3"/>
      <c r="H68" s="3"/>
      <c r="I68" s="3"/>
      <c r="J68" s="3"/>
      <c r="K68" s="3"/>
      <c r="L68" s="3"/>
      <c r="M68" s="3"/>
    </row>
    <row r="69" spans="3:13" s="2" customFormat="1" ht="11.25">
      <c r="C69" s="7"/>
      <c r="D69" s="3"/>
      <c r="E69" s="8"/>
      <c r="G69" s="3"/>
      <c r="H69" s="3"/>
      <c r="I69" s="3"/>
      <c r="J69" s="3"/>
      <c r="K69" s="3"/>
      <c r="L69" s="3"/>
      <c r="M69" s="3"/>
    </row>
    <row r="70" spans="3:13" s="2" customFormat="1" ht="11.25">
      <c r="C70" s="7"/>
      <c r="D70" s="3"/>
      <c r="E70" s="8"/>
      <c r="G70" s="3"/>
      <c r="H70" s="3"/>
      <c r="I70" s="3"/>
      <c r="J70" s="3"/>
      <c r="K70" s="3"/>
      <c r="L70" s="3"/>
      <c r="M70" s="3"/>
    </row>
    <row r="71" spans="3:13" s="2" customFormat="1" ht="11.25">
      <c r="C71" s="7"/>
      <c r="D71" s="3"/>
      <c r="E71" s="8"/>
      <c r="G71" s="3"/>
      <c r="H71" s="3"/>
      <c r="I71" s="3"/>
      <c r="J71" s="3"/>
      <c r="K71" s="3"/>
      <c r="L71" s="3"/>
      <c r="M71" s="3"/>
    </row>
    <row r="72" spans="3:13" s="2" customFormat="1" ht="11.25">
      <c r="C72" s="7"/>
      <c r="D72" s="3"/>
      <c r="E72" s="8"/>
      <c r="G72" s="3"/>
      <c r="H72" s="3"/>
      <c r="I72" s="3"/>
      <c r="J72" s="3"/>
      <c r="K72" s="3"/>
      <c r="L72" s="3"/>
      <c r="M72" s="3"/>
    </row>
    <row r="73" spans="3:13" s="2" customFormat="1" ht="11.25">
      <c r="C73" s="7"/>
      <c r="D73" s="3"/>
      <c r="E73" s="8"/>
      <c r="G73" s="3"/>
      <c r="H73" s="3"/>
      <c r="I73" s="3"/>
      <c r="J73" s="3"/>
      <c r="K73" s="3"/>
      <c r="L73" s="3"/>
      <c r="M73" s="3"/>
    </row>
    <row r="74" spans="3:13" s="2" customFormat="1" ht="11.25">
      <c r="C74" s="7"/>
      <c r="D74" s="3"/>
      <c r="E74" s="8"/>
      <c r="G74" s="3"/>
      <c r="H74" s="3"/>
      <c r="I74" s="3"/>
      <c r="J74" s="3"/>
      <c r="K74" s="3"/>
      <c r="L74" s="3"/>
      <c r="M74" s="3"/>
    </row>
    <row r="75" spans="3:13" s="2" customFormat="1" ht="11.25">
      <c r="C75" s="7"/>
      <c r="D75" s="3"/>
      <c r="E75" s="8"/>
      <c r="G75" s="3"/>
      <c r="H75" s="3"/>
      <c r="I75" s="3"/>
      <c r="J75" s="3"/>
      <c r="K75" s="3"/>
      <c r="L75" s="3"/>
      <c r="M75" s="3"/>
    </row>
    <row r="76" spans="3:13" s="2" customFormat="1" ht="11.25">
      <c r="C76" s="7"/>
      <c r="D76" s="3"/>
      <c r="E76" s="8"/>
      <c r="G76" s="3"/>
      <c r="H76" s="3"/>
      <c r="I76" s="3"/>
      <c r="J76" s="3"/>
      <c r="K76" s="3"/>
      <c r="L76" s="3"/>
      <c r="M76" s="3"/>
    </row>
    <row r="77" spans="3:13" s="2" customFormat="1" ht="11.25">
      <c r="C77" s="7"/>
      <c r="D77" s="3"/>
      <c r="E77" s="8"/>
      <c r="G77" s="3"/>
      <c r="H77" s="3"/>
      <c r="I77" s="3"/>
      <c r="J77" s="3"/>
      <c r="K77" s="3"/>
      <c r="L77" s="3"/>
      <c r="M77" s="3"/>
    </row>
    <row r="78" spans="3:13" s="2" customFormat="1" ht="11.25">
      <c r="C78" s="7"/>
      <c r="D78" s="3"/>
      <c r="E78" s="8"/>
      <c r="G78" s="3"/>
      <c r="H78" s="3"/>
      <c r="I78" s="3"/>
      <c r="J78" s="3"/>
      <c r="K78" s="3"/>
      <c r="L78" s="3"/>
      <c r="M78" s="3"/>
    </row>
    <row r="79" spans="3:13" s="2" customFormat="1" ht="11.25">
      <c r="C79" s="7"/>
      <c r="D79" s="3"/>
      <c r="E79" s="8"/>
      <c r="G79" s="3"/>
      <c r="H79" s="3"/>
      <c r="I79" s="3"/>
      <c r="J79" s="3"/>
      <c r="K79" s="3"/>
      <c r="L79" s="3"/>
      <c r="M79" s="3"/>
    </row>
    <row r="80" spans="3:13" s="2" customFormat="1" ht="11.25">
      <c r="C80" s="7"/>
      <c r="D80" s="3"/>
      <c r="E80" s="8"/>
      <c r="G80" s="3"/>
      <c r="H80" s="3"/>
      <c r="I80" s="3"/>
      <c r="J80" s="3"/>
      <c r="K80" s="3"/>
      <c r="L80" s="3"/>
      <c r="M80" s="3"/>
    </row>
    <row r="81" spans="3:13" s="2" customFormat="1" ht="11.25">
      <c r="C81" s="7"/>
      <c r="D81" s="3"/>
      <c r="E81" s="8"/>
      <c r="G81" s="3"/>
      <c r="H81" s="3"/>
      <c r="I81" s="3"/>
      <c r="J81" s="3"/>
      <c r="K81" s="3"/>
      <c r="L81" s="3"/>
      <c r="M81" s="3"/>
    </row>
    <row r="82" spans="3:13" s="2" customFormat="1" ht="11.25">
      <c r="C82" s="7"/>
      <c r="D82" s="3"/>
      <c r="E82" s="8"/>
      <c r="G82" s="3"/>
      <c r="H82" s="3"/>
      <c r="I82" s="3"/>
      <c r="J82" s="3"/>
      <c r="K82" s="3"/>
      <c r="L82" s="3"/>
      <c r="M82" s="3"/>
    </row>
    <row r="83" spans="3:13" s="2" customFormat="1" ht="11.25">
      <c r="C83" s="7"/>
      <c r="D83" s="3"/>
      <c r="E83" s="8"/>
      <c r="G83" s="3"/>
      <c r="H83" s="3"/>
      <c r="I83" s="3"/>
      <c r="J83" s="3"/>
      <c r="K83" s="3"/>
      <c r="L83" s="3"/>
      <c r="M83" s="3"/>
    </row>
    <row r="84" spans="3:13" s="2" customFormat="1" ht="11.25">
      <c r="C84" s="7"/>
      <c r="D84" s="3"/>
      <c r="E84" s="8"/>
      <c r="G84" s="3"/>
      <c r="H84" s="3"/>
      <c r="I84" s="3"/>
      <c r="J84" s="3"/>
      <c r="K84" s="3"/>
      <c r="L84" s="3"/>
      <c r="M84" s="3"/>
    </row>
    <row r="85" spans="3:13" s="2" customFormat="1" ht="11.25">
      <c r="C85" s="7"/>
      <c r="D85" s="3"/>
      <c r="E85" s="8"/>
      <c r="G85" s="3"/>
      <c r="H85" s="3"/>
      <c r="I85" s="3"/>
      <c r="J85" s="3"/>
      <c r="K85" s="3"/>
      <c r="L85" s="3"/>
      <c r="M85" s="3"/>
    </row>
    <row r="86" spans="3:13" s="2" customFormat="1" ht="11.25">
      <c r="C86" s="7"/>
      <c r="D86" s="3"/>
      <c r="E86" s="8"/>
      <c r="G86" s="3"/>
      <c r="H86" s="3"/>
      <c r="I86" s="3"/>
      <c r="J86" s="3"/>
      <c r="K86" s="3"/>
      <c r="L86" s="3"/>
      <c r="M86" s="3"/>
    </row>
    <row r="87" spans="3:13" s="2" customFormat="1" ht="11.25">
      <c r="C87" s="7"/>
      <c r="D87" s="3"/>
      <c r="E87" s="8"/>
      <c r="G87" s="3"/>
      <c r="H87" s="3"/>
      <c r="I87" s="3"/>
      <c r="J87" s="3"/>
      <c r="K87" s="3"/>
      <c r="L87" s="3"/>
      <c r="M87" s="3"/>
    </row>
    <row r="88" spans="3:13" s="2" customFormat="1" ht="11.25">
      <c r="C88" s="7"/>
      <c r="D88" s="3"/>
      <c r="E88" s="8"/>
      <c r="G88" s="3"/>
      <c r="H88" s="3"/>
      <c r="I88" s="3"/>
      <c r="J88" s="3"/>
      <c r="K88" s="3"/>
      <c r="L88" s="3"/>
      <c r="M88" s="3"/>
    </row>
    <row r="89" spans="3:13" s="2" customFormat="1" ht="11.25">
      <c r="C89" s="7"/>
      <c r="D89" s="3"/>
      <c r="E89" s="8"/>
      <c r="G89" s="3"/>
      <c r="H89" s="3"/>
      <c r="I89" s="3"/>
      <c r="J89" s="3"/>
      <c r="K89" s="3"/>
      <c r="L89" s="3"/>
      <c r="M89" s="3"/>
    </row>
    <row r="90" spans="3:13" s="2" customFormat="1" ht="11.25">
      <c r="C90" s="7"/>
      <c r="D90" s="3"/>
      <c r="E90" s="8"/>
      <c r="G90" s="3"/>
      <c r="H90" s="3"/>
      <c r="I90" s="3"/>
      <c r="J90" s="3"/>
      <c r="K90" s="3"/>
      <c r="L90" s="3"/>
      <c r="M90" s="3"/>
    </row>
    <row r="91" spans="3:13" s="2" customFormat="1" ht="11.25">
      <c r="C91" s="7"/>
      <c r="D91" s="3"/>
      <c r="E91" s="8"/>
      <c r="G91" s="3"/>
      <c r="H91" s="3"/>
      <c r="I91" s="3"/>
      <c r="J91" s="3"/>
      <c r="K91" s="3"/>
      <c r="L91" s="3"/>
      <c r="M91" s="3"/>
    </row>
    <row r="92" spans="3:13" s="2" customFormat="1" ht="11.25">
      <c r="C92" s="7"/>
      <c r="D92" s="3"/>
      <c r="E92" s="8"/>
      <c r="G92" s="3"/>
      <c r="H92" s="3"/>
      <c r="I92" s="3"/>
      <c r="J92" s="3"/>
      <c r="K92" s="3"/>
      <c r="L92" s="3"/>
      <c r="M92" s="3"/>
    </row>
    <row r="93" spans="3:13" s="2" customFormat="1" ht="11.25">
      <c r="C93" s="7"/>
      <c r="D93" s="3"/>
      <c r="E93" s="8"/>
      <c r="G93" s="3"/>
      <c r="H93" s="3"/>
      <c r="I93" s="3"/>
      <c r="J93" s="3"/>
      <c r="K93" s="3"/>
      <c r="L93" s="3"/>
      <c r="M93" s="3"/>
    </row>
    <row r="94" spans="3:13" s="2" customFormat="1" ht="11.25">
      <c r="C94" s="7"/>
      <c r="D94" s="3"/>
      <c r="E94" s="8"/>
      <c r="G94" s="3"/>
      <c r="H94" s="3"/>
      <c r="I94" s="3"/>
      <c r="J94" s="3"/>
      <c r="K94" s="3"/>
      <c r="L94" s="3"/>
      <c r="M94" s="3"/>
    </row>
    <row r="95" spans="3:13" s="2" customFormat="1" ht="11.25">
      <c r="C95" s="7"/>
      <c r="D95" s="3"/>
      <c r="E95" s="8"/>
      <c r="G95" s="3"/>
      <c r="H95" s="3"/>
      <c r="I95" s="3"/>
      <c r="J95" s="3"/>
      <c r="K95" s="3"/>
      <c r="L95" s="3"/>
      <c r="M95" s="3"/>
    </row>
    <row r="96" spans="3:13" s="2" customFormat="1" ht="11.25">
      <c r="C96" s="7"/>
      <c r="D96" s="3"/>
      <c r="E96" s="8"/>
      <c r="G96" s="3"/>
      <c r="H96" s="3"/>
      <c r="I96" s="3"/>
      <c r="J96" s="3"/>
      <c r="K96" s="3"/>
      <c r="L96" s="3"/>
      <c r="M96" s="3"/>
    </row>
    <row r="97" spans="3:13" s="2" customFormat="1" ht="11.25">
      <c r="C97" s="7"/>
      <c r="D97" s="3"/>
      <c r="E97" s="8"/>
      <c r="G97" s="3"/>
      <c r="H97" s="3"/>
      <c r="I97" s="3"/>
      <c r="J97" s="3"/>
      <c r="K97" s="3"/>
      <c r="L97" s="3"/>
      <c r="M97" s="3"/>
    </row>
    <row r="98" spans="3:13" s="2" customFormat="1" ht="11.25">
      <c r="C98" s="7"/>
      <c r="D98" s="3"/>
      <c r="E98" s="8"/>
      <c r="G98" s="3"/>
      <c r="H98" s="3"/>
      <c r="I98" s="3"/>
      <c r="J98" s="3"/>
      <c r="K98" s="3"/>
      <c r="L98" s="3"/>
      <c r="M98" s="3"/>
    </row>
    <row r="99" spans="3:13" s="2" customFormat="1" ht="11.25">
      <c r="C99" s="7"/>
      <c r="D99" s="3"/>
      <c r="E99" s="8"/>
      <c r="G99" s="3"/>
      <c r="H99" s="3"/>
      <c r="I99" s="3"/>
      <c r="J99" s="3"/>
      <c r="K99" s="3"/>
      <c r="L99" s="3"/>
      <c r="M99" s="3"/>
    </row>
    <row r="100" spans="3:13" s="2" customFormat="1" ht="11.25">
      <c r="C100" s="7"/>
      <c r="D100" s="3"/>
      <c r="E100" s="8"/>
      <c r="G100" s="3"/>
      <c r="H100" s="3"/>
      <c r="I100" s="3"/>
      <c r="J100" s="3"/>
      <c r="K100" s="3"/>
      <c r="L100" s="3"/>
      <c r="M100" s="3"/>
    </row>
    <row r="101" spans="3:13" s="2" customFormat="1" ht="11.25">
      <c r="C101" s="7"/>
      <c r="D101" s="3"/>
      <c r="E101" s="8"/>
      <c r="G101" s="3"/>
      <c r="H101" s="3"/>
      <c r="I101" s="3"/>
      <c r="J101" s="3"/>
      <c r="K101" s="3"/>
      <c r="L101" s="3"/>
      <c r="M101" s="3"/>
    </row>
    <row r="102" spans="3:13" s="2" customFormat="1" ht="11.25">
      <c r="C102" s="7"/>
      <c r="D102" s="3"/>
      <c r="E102" s="8"/>
      <c r="G102" s="3"/>
      <c r="H102" s="3"/>
      <c r="I102" s="3"/>
      <c r="J102" s="3"/>
      <c r="K102" s="3"/>
      <c r="L102" s="3"/>
      <c r="M102" s="3"/>
    </row>
    <row r="103" spans="3:13" s="2" customFormat="1" ht="11.25">
      <c r="C103" s="7"/>
      <c r="D103" s="3"/>
      <c r="E103" s="8"/>
      <c r="G103" s="3"/>
      <c r="H103" s="3"/>
      <c r="I103" s="3"/>
      <c r="J103" s="3"/>
      <c r="K103" s="3"/>
      <c r="L103" s="3"/>
      <c r="M103" s="3"/>
    </row>
    <row r="104" spans="3:13" s="2" customFormat="1" ht="11.25">
      <c r="C104" s="7"/>
      <c r="D104" s="3"/>
      <c r="E104" s="8"/>
      <c r="G104" s="3"/>
      <c r="H104" s="3"/>
      <c r="I104" s="3"/>
      <c r="J104" s="3"/>
      <c r="K104" s="3"/>
      <c r="L104" s="3"/>
      <c r="M104" s="3"/>
    </row>
    <row r="105" spans="3:13" s="2" customFormat="1" ht="11.25">
      <c r="C105" s="7"/>
      <c r="D105" s="3"/>
      <c r="E105" s="8"/>
      <c r="G105" s="3"/>
      <c r="H105" s="3"/>
      <c r="I105" s="3"/>
      <c r="J105" s="3"/>
      <c r="K105" s="3"/>
      <c r="L105" s="3"/>
      <c r="M105" s="3"/>
    </row>
    <row r="106" spans="3:13" s="2" customFormat="1" ht="11.25">
      <c r="C106" s="7"/>
      <c r="D106" s="3"/>
      <c r="E106" s="8"/>
      <c r="G106" s="3"/>
      <c r="H106" s="3"/>
      <c r="I106" s="3"/>
      <c r="J106" s="3"/>
      <c r="K106" s="3"/>
      <c r="L106" s="3"/>
      <c r="M106" s="3"/>
    </row>
    <row r="107" spans="3:13" s="2" customFormat="1" ht="11.25">
      <c r="C107" s="7"/>
      <c r="D107" s="3"/>
      <c r="E107" s="8"/>
      <c r="G107" s="3"/>
      <c r="H107" s="3"/>
      <c r="I107" s="3"/>
      <c r="J107" s="3"/>
      <c r="K107" s="3"/>
      <c r="L107" s="3"/>
      <c r="M107" s="3"/>
    </row>
    <row r="108" spans="3:13" s="2" customFormat="1" ht="11.25">
      <c r="C108" s="7"/>
      <c r="D108" s="3"/>
      <c r="E108" s="8"/>
      <c r="G108" s="3"/>
      <c r="H108" s="3"/>
      <c r="I108" s="3"/>
      <c r="J108" s="3"/>
      <c r="K108" s="3"/>
      <c r="L108" s="3"/>
      <c r="M108" s="3"/>
    </row>
    <row r="109" spans="3:13" s="2" customFormat="1" ht="11.25">
      <c r="C109" s="7"/>
      <c r="D109" s="3"/>
      <c r="E109" s="8"/>
      <c r="G109" s="3"/>
      <c r="H109" s="3"/>
      <c r="I109" s="3"/>
      <c r="J109" s="3"/>
      <c r="K109" s="3"/>
      <c r="L109" s="3"/>
      <c r="M109" s="3"/>
    </row>
    <row r="110" spans="3:13" s="2" customFormat="1" ht="11.25">
      <c r="C110" s="7"/>
      <c r="D110" s="3"/>
      <c r="E110" s="8"/>
      <c r="G110" s="3"/>
      <c r="H110" s="3"/>
      <c r="I110" s="3"/>
      <c r="J110" s="3"/>
      <c r="K110" s="3"/>
      <c r="L110" s="3"/>
      <c r="M110" s="3"/>
    </row>
    <row r="111" spans="3:13" s="1" customFormat="1" ht="11.25">
      <c r="C111" s="9"/>
      <c r="D111" s="4"/>
      <c r="E111" s="11"/>
      <c r="G111" s="4"/>
      <c r="H111" s="4"/>
      <c r="I111" s="4"/>
      <c r="J111" s="4"/>
      <c r="K111" s="4"/>
      <c r="L111" s="4"/>
      <c r="M111" s="4"/>
    </row>
    <row r="112" spans="3:13" s="1" customFormat="1" ht="11.25">
      <c r="C112" s="9"/>
      <c r="D112" s="4"/>
      <c r="E112" s="11"/>
      <c r="G112" s="4"/>
      <c r="H112" s="4"/>
      <c r="I112" s="4"/>
      <c r="J112" s="4"/>
      <c r="K112" s="4"/>
      <c r="L112" s="4"/>
      <c r="M112" s="4"/>
    </row>
    <row r="113" spans="3:13" s="1" customFormat="1" ht="11.25">
      <c r="C113" s="9"/>
      <c r="D113" s="4"/>
      <c r="E113" s="11"/>
      <c r="G113" s="4"/>
      <c r="H113" s="4"/>
      <c r="I113" s="4"/>
      <c r="J113" s="4"/>
      <c r="K113" s="4"/>
      <c r="L113" s="4"/>
      <c r="M113" s="4"/>
    </row>
    <row r="114" spans="3:13" s="1" customFormat="1" ht="11.25">
      <c r="C114" s="9"/>
      <c r="D114" s="4"/>
      <c r="E114" s="11"/>
      <c r="G114" s="4"/>
      <c r="H114" s="4"/>
      <c r="I114" s="4"/>
      <c r="J114" s="4"/>
      <c r="K114" s="4"/>
      <c r="L114" s="4"/>
      <c r="M114" s="4"/>
    </row>
    <row r="115" spans="3:13" s="1" customFormat="1" ht="11.25">
      <c r="C115" s="9"/>
      <c r="D115" s="4"/>
      <c r="E115" s="11"/>
      <c r="G115" s="4"/>
      <c r="H115" s="4"/>
      <c r="I115" s="4"/>
      <c r="J115" s="4"/>
      <c r="K115" s="4"/>
      <c r="L115" s="4"/>
      <c r="M115" s="4"/>
    </row>
    <row r="116" spans="3:13" s="1" customFormat="1" ht="11.25">
      <c r="C116" s="9"/>
      <c r="D116" s="4"/>
      <c r="E116" s="11"/>
      <c r="G116" s="4"/>
      <c r="H116" s="4"/>
      <c r="I116" s="4"/>
      <c r="J116" s="4"/>
      <c r="K116" s="4"/>
      <c r="L116" s="4"/>
      <c r="M116" s="4"/>
    </row>
  </sheetData>
  <mergeCells count="6">
    <mergeCell ref="B4:M4"/>
    <mergeCell ref="B2:M2"/>
    <mergeCell ref="B3:M3"/>
    <mergeCell ref="E6:F6"/>
    <mergeCell ref="G6:H6"/>
    <mergeCell ref="I6:N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6"/>
  <sheetViews>
    <sheetView workbookViewId="0" topLeftCell="A1">
      <selection activeCell="B3" sqref="B3:J3"/>
    </sheetView>
  </sheetViews>
  <sheetFormatPr defaultColWidth="9.140625" defaultRowHeight="12.75"/>
  <cols>
    <col min="3" max="3" width="15.28125" style="0" customWidth="1"/>
    <col min="4" max="4" width="11.140625" style="0" bestFit="1" customWidth="1"/>
    <col min="5" max="5" width="13.7109375" style="0" customWidth="1"/>
    <col min="6" max="6" width="11.8515625" style="0" customWidth="1"/>
    <col min="7" max="7" width="13.57421875" style="0" customWidth="1"/>
    <col min="8" max="8" width="12.28125" style="0" customWidth="1"/>
    <col min="9" max="9" width="14.00390625" style="0" customWidth="1"/>
    <col min="10" max="10" width="13.140625" style="0" customWidth="1"/>
    <col min="11" max="11" width="15.140625" style="0" customWidth="1"/>
    <col min="12" max="12" width="15.28125" style="0" customWidth="1"/>
    <col min="13" max="13" width="14.00390625" style="0" bestFit="1" customWidth="1"/>
    <col min="14" max="14" width="11.8515625" style="0" customWidth="1"/>
  </cols>
  <sheetData>
    <row r="2" spans="2:13" ht="25.5">
      <c r="B2" s="63" t="s">
        <v>90</v>
      </c>
      <c r="C2" s="63"/>
      <c r="D2" s="63"/>
      <c r="E2" s="63"/>
      <c r="F2" s="63"/>
      <c r="G2" s="63"/>
      <c r="H2" s="63"/>
      <c r="I2" s="63"/>
      <c r="J2" s="63"/>
      <c r="K2" s="59"/>
      <c r="L2" s="59"/>
      <c r="M2" s="59"/>
    </row>
    <row r="3" spans="2:13" ht="22.5">
      <c r="B3" s="64" t="s">
        <v>88</v>
      </c>
      <c r="C3" s="64"/>
      <c r="D3" s="64"/>
      <c r="E3" s="64"/>
      <c r="F3" s="64"/>
      <c r="G3" s="64"/>
      <c r="H3" s="64"/>
      <c r="I3" s="64"/>
      <c r="J3" s="64"/>
      <c r="K3" s="60"/>
      <c r="L3" s="60"/>
      <c r="M3" s="60"/>
    </row>
    <row r="4" spans="2:13" ht="12.75">
      <c r="B4" s="62" t="s">
        <v>91</v>
      </c>
      <c r="C4" s="62"/>
      <c r="D4" s="62"/>
      <c r="E4" s="62"/>
      <c r="F4" s="62"/>
      <c r="G4" s="62"/>
      <c r="H4" s="62"/>
      <c r="I4" s="62"/>
      <c r="J4" s="62"/>
      <c r="K4" s="61"/>
      <c r="L4" s="61"/>
      <c r="M4" s="61"/>
    </row>
    <row r="5" ht="13.5" thickBot="1"/>
    <row r="6" spans="3:14" ht="12.75">
      <c r="C6" s="74" t="s">
        <v>87</v>
      </c>
      <c r="D6" s="75"/>
      <c r="E6" s="75"/>
      <c r="F6" s="75"/>
      <c r="G6" s="75"/>
      <c r="H6" s="75"/>
      <c r="I6" s="75"/>
      <c r="J6" s="75"/>
      <c r="K6" s="75"/>
      <c r="L6" s="76"/>
      <c r="M6" s="58"/>
      <c r="N6" s="57"/>
    </row>
    <row r="7" spans="3:14" ht="12.75">
      <c r="C7" s="77">
        <v>2006</v>
      </c>
      <c r="D7" s="78"/>
      <c r="E7" s="72">
        <v>2007</v>
      </c>
      <c r="F7" s="78"/>
      <c r="G7" s="72">
        <v>2008</v>
      </c>
      <c r="H7" s="78"/>
      <c r="I7" s="72">
        <v>2009</v>
      </c>
      <c r="J7" s="78"/>
      <c r="K7" s="72">
        <v>2010</v>
      </c>
      <c r="L7" s="78"/>
      <c r="M7" s="72" t="s">
        <v>67</v>
      </c>
      <c r="N7" s="73"/>
    </row>
    <row r="8" spans="3:14" ht="13.5" thickBot="1">
      <c r="C8" s="54" t="s">
        <v>74</v>
      </c>
      <c r="D8" s="55" t="s">
        <v>75</v>
      </c>
      <c r="E8" s="55" t="s">
        <v>74</v>
      </c>
      <c r="F8" s="55" t="s">
        <v>75</v>
      </c>
      <c r="G8" s="55" t="s">
        <v>74</v>
      </c>
      <c r="H8" s="55" t="s">
        <v>75</v>
      </c>
      <c r="I8" s="55" t="s">
        <v>74</v>
      </c>
      <c r="J8" s="55" t="s">
        <v>75</v>
      </c>
      <c r="K8" s="55" t="s">
        <v>74</v>
      </c>
      <c r="L8" s="55" t="s">
        <v>75</v>
      </c>
      <c r="M8" s="55" t="s">
        <v>74</v>
      </c>
      <c r="N8" s="56" t="s">
        <v>75</v>
      </c>
    </row>
    <row r="9" spans="1:14" ht="12.75">
      <c r="A9" s="36" t="s">
        <v>68</v>
      </c>
      <c r="B9" s="45">
        <v>0.18691777931720338</v>
      </c>
      <c r="C9" s="48">
        <f aca="true" t="shared" si="0" ref="C9:C14">$C$15*$B9</f>
        <v>969991.1239886952</v>
      </c>
      <c r="D9" s="37">
        <f>SUMIF('Lista inwestycji'!$C$8:$C$58,"=B",'Lista inwestycji'!$I$8:$I$58)</f>
        <v>1205000</v>
      </c>
      <c r="E9" s="37">
        <f aca="true" t="shared" si="1" ref="E9:E14">$E$15*$B9</f>
        <v>554155.1403417129</v>
      </c>
      <c r="F9" s="37">
        <f>SUMIF('Lista inwestycji'!$C$8:$C$58,"=B",'Lista inwestycji'!$J$8:$J$58)</f>
        <v>1690000</v>
      </c>
      <c r="G9" s="37">
        <f aca="true" t="shared" si="2" ref="G9:G14">$G$15*$B9</f>
        <v>602267.776737961</v>
      </c>
      <c r="H9" s="37">
        <f>SUMIF('Lista inwestycji'!$C$8:$C$58,"=B",'Lista inwestycji'!$K$8:$K$58)</f>
        <v>1125000</v>
      </c>
      <c r="I9" s="37">
        <f aca="true" t="shared" si="3" ref="I9:I14">$I$15*$B9</f>
        <v>661184.2607787435</v>
      </c>
      <c r="J9" s="37">
        <f>SUMIF('Lista inwestycji'!$C$8:$C$58,"=B",'Lista inwestycji'!$L$8:$L$58)</f>
        <v>400000</v>
      </c>
      <c r="K9" s="37">
        <f aca="true" t="shared" si="4" ref="K9:K14">$K$15*$B9</f>
        <v>700736.0628822638</v>
      </c>
      <c r="L9" s="37">
        <f>SUMIF('Lista inwestycji'!$C$8:$C$58,"=B",'Lista inwestycji'!$M$8:$M$58)</f>
        <v>500000</v>
      </c>
      <c r="M9" s="37">
        <f aca="true" t="shared" si="5" ref="M9:N14">C9+E9+G9+I9+K9</f>
        <v>3488334.364729376</v>
      </c>
      <c r="N9" s="38">
        <f t="shared" si="5"/>
        <v>4920000</v>
      </c>
    </row>
    <row r="10" spans="1:14" ht="12.75">
      <c r="A10" s="39" t="s">
        <v>69</v>
      </c>
      <c r="B10" s="46">
        <v>0.25781818894544717</v>
      </c>
      <c r="C10" s="49">
        <f t="shared" si="0"/>
        <v>1337921.7097135035</v>
      </c>
      <c r="D10" s="40">
        <f>SUMIF('Lista inwestycji'!$C$8:$C$58,"=D",'Lista inwestycji'!$I$8:$I$58)</f>
        <v>3280000</v>
      </c>
      <c r="E10" s="40">
        <f t="shared" si="1"/>
        <v>764353.5847665672</v>
      </c>
      <c r="F10" s="40">
        <f>SUMIF('Lista inwestycji'!$C$8:$C$58,"=D",'Lista inwestycji'!$J$8:$J$58)</f>
        <v>2220000</v>
      </c>
      <c r="G10" s="40">
        <f t="shared" si="2"/>
        <v>830715.9866011253</v>
      </c>
      <c r="H10" s="40">
        <f>SUMIF('Lista inwestycji'!$C$8:$C$58,"=D",'Lista inwestycji'!$K$8:$K$58)</f>
        <v>782000</v>
      </c>
      <c r="I10" s="40">
        <f t="shared" si="3"/>
        <v>911980.2797567303</v>
      </c>
      <c r="J10" s="40">
        <f>SUMIF('Lista inwestycji'!$C$8:$C$58,"=D",'Lista inwestycji'!$L$8:$L$58)</f>
        <v>600000</v>
      </c>
      <c r="K10" s="40">
        <f t="shared" si="4"/>
        <v>966534.6085375869</v>
      </c>
      <c r="L10" s="40">
        <f>SUMIF('Lista inwestycji'!$C$8:$C$58,"=D",'Lista inwestycji'!$M$8:$M$58)</f>
        <v>570000</v>
      </c>
      <c r="M10" s="40">
        <f t="shared" si="5"/>
        <v>4811506.169375513</v>
      </c>
      <c r="N10" s="41">
        <f t="shared" si="5"/>
        <v>7452000</v>
      </c>
    </row>
    <row r="11" spans="1:14" ht="12.75">
      <c r="A11" s="39" t="s">
        <v>70</v>
      </c>
      <c r="B11" s="46">
        <v>0.06152044053127083</v>
      </c>
      <c r="C11" s="49">
        <f t="shared" si="0"/>
        <v>319254.17409297684</v>
      </c>
      <c r="D11" s="40">
        <f>SUMIF('Lista inwestycji'!$C$8:$C$58,"=I",'Lista inwestycji'!$I$8:$I$58)</f>
        <v>91600</v>
      </c>
      <c r="E11" s="40">
        <f t="shared" si="1"/>
        <v>182389.65004305862</v>
      </c>
      <c r="F11" s="40">
        <f>SUMIF('Lista inwestycji'!$C$8:$C$58,"=I",'Lista inwestycji'!$J$8:$J$58)</f>
        <v>53400</v>
      </c>
      <c r="G11" s="40">
        <f t="shared" si="2"/>
        <v>198225.01143580774</v>
      </c>
      <c r="H11" s="40">
        <f>SUMIF('Lista inwestycji'!$C$8:$C$58,"=I",'Lista inwestycji'!$K$8:$K$58)</f>
        <v>20000</v>
      </c>
      <c r="I11" s="40">
        <f t="shared" si="3"/>
        <v>217616.2542912643</v>
      </c>
      <c r="J11" s="40">
        <f>SUMIF('Lista inwestycji'!$C$8:$C$58,"=I",'Lista inwestycji'!$L$8:$L$58)</f>
        <v>270000</v>
      </c>
      <c r="K11" s="40">
        <f t="shared" si="4"/>
        <v>230633.97950768122</v>
      </c>
      <c r="L11" s="40">
        <f>SUMIF('Lista inwestycji'!$C$8:$C$58,"=I",'Lista inwestycji'!$M$8:$M$58)</f>
        <v>20000</v>
      </c>
      <c r="M11" s="40">
        <f t="shared" si="5"/>
        <v>1148119.0693707888</v>
      </c>
      <c r="N11" s="41">
        <f t="shared" si="5"/>
        <v>455000</v>
      </c>
    </row>
    <row r="12" spans="1:14" ht="12.75">
      <c r="A12" s="39" t="s">
        <v>71</v>
      </c>
      <c r="B12" s="46">
        <v>0.23325421981057226</v>
      </c>
      <c r="C12" s="49">
        <f t="shared" si="0"/>
        <v>1210449.4482849836</v>
      </c>
      <c r="D12" s="40">
        <f>SUMIF('Lista inwestycji'!$C$8:$C$58,"=K",'Lista inwestycji'!$I$8:$I$58)</f>
        <v>0</v>
      </c>
      <c r="E12" s="40">
        <f t="shared" si="1"/>
        <v>691528.7854724036</v>
      </c>
      <c r="F12" s="40">
        <f>SUMIF('Lista inwestycji'!$C$8:$C$58,"=K",'Lista inwestycji'!$J$8:$J$58)</f>
        <v>375000</v>
      </c>
      <c r="G12" s="40">
        <f t="shared" si="2"/>
        <v>751568.4216516449</v>
      </c>
      <c r="H12" s="40">
        <f>SUMIF('Lista inwestycji'!$C$8:$C$58,"=K",'Lista inwestycji'!$K$8:$K$58)</f>
        <v>1000000</v>
      </c>
      <c r="I12" s="40">
        <f t="shared" si="3"/>
        <v>825090.1517359372</v>
      </c>
      <c r="J12" s="40">
        <f>SUMIF('Lista inwestycji'!$C$8:$C$58,"=K",'Lista inwestycji'!$L$8:$L$58)</f>
        <v>725000</v>
      </c>
      <c r="K12" s="40">
        <f t="shared" si="4"/>
        <v>874446.7446478544</v>
      </c>
      <c r="L12" s="40">
        <f>SUMIF('Lista inwestycji'!$C$8:$C$58,"=K",'Lista inwestycji'!$M$8:$M$58)</f>
        <v>785000</v>
      </c>
      <c r="M12" s="40">
        <f t="shared" si="5"/>
        <v>4353083.551792824</v>
      </c>
      <c r="N12" s="41">
        <f t="shared" si="5"/>
        <v>2885000</v>
      </c>
    </row>
    <row r="13" spans="1:14" ht="12.75">
      <c r="A13" s="39" t="s">
        <v>72</v>
      </c>
      <c r="B13" s="46">
        <v>0.12147108837017485</v>
      </c>
      <c r="C13" s="49">
        <f t="shared" si="0"/>
        <v>630362.0659881853</v>
      </c>
      <c r="D13" s="40">
        <f>SUMIF('Lista inwestycji'!$C$8:$C$58,"=O",'Lista inwestycji'!$I$8:$I$58)</f>
        <v>0</v>
      </c>
      <c r="E13" s="40">
        <f t="shared" si="1"/>
        <v>360125.3356910574</v>
      </c>
      <c r="F13" s="40">
        <f>SUMIF('Lista inwestycji'!$C$8:$C$58,"=O",'Lista inwestycji'!$J$8:$J$58)</f>
        <v>0</v>
      </c>
      <c r="G13" s="40">
        <f t="shared" si="2"/>
        <v>391391.9938375404</v>
      </c>
      <c r="H13" s="40">
        <f>SUMIF('Lista inwestycji'!$C$8:$C$58,"=O",'Lista inwestycji'!$K$8:$K$58)</f>
        <v>0</v>
      </c>
      <c r="I13" s="40">
        <f t="shared" si="3"/>
        <v>429679.68089181953</v>
      </c>
      <c r="J13" s="40">
        <f>SUMIF('Lista inwestycji'!$C$8:$C$58,"=O",'Lista inwestycji'!$L$8:$L$58)</f>
        <v>0</v>
      </c>
      <c r="K13" s="40">
        <f t="shared" si="4"/>
        <v>455382.96319094853</v>
      </c>
      <c r="L13" s="40">
        <f>SUMIF('Lista inwestycji'!$C$8:$C$58,"=O",'Lista inwestycji'!$M$8:$M$58)</f>
        <v>0</v>
      </c>
      <c r="M13" s="40">
        <f t="shared" si="5"/>
        <v>2266942.039599551</v>
      </c>
      <c r="N13" s="41">
        <f t="shared" si="5"/>
        <v>0</v>
      </c>
    </row>
    <row r="14" spans="1:14" ht="13.5" thickBot="1">
      <c r="A14" s="42" t="s">
        <v>73</v>
      </c>
      <c r="B14" s="47">
        <v>0.13901828302533145</v>
      </c>
      <c r="C14" s="50">
        <f t="shared" si="0"/>
        <v>721421.477931655</v>
      </c>
      <c r="D14" s="43">
        <f>SUMIF('Lista inwestycji'!$C$8:$C$58,"=W",'Lista inwestycji'!$I$8:$I$58)</f>
        <v>900000</v>
      </c>
      <c r="E14" s="43">
        <f t="shared" si="1"/>
        <v>412147.5036852002</v>
      </c>
      <c r="F14" s="43">
        <f>SUMIF('Lista inwestycji'!$C$8:$C$58,"=W",'Lista inwestycji'!$J$8:$J$58)</f>
        <v>0</v>
      </c>
      <c r="G14" s="43">
        <f t="shared" si="2"/>
        <v>447930.80973592045</v>
      </c>
      <c r="H14" s="43">
        <f>SUMIF('Lista inwestycji'!$C$8:$C$58,"=W",'Lista inwestycji'!$K$8:$K$58)</f>
        <v>225000</v>
      </c>
      <c r="I14" s="43">
        <f t="shared" si="3"/>
        <v>491749.37254550494</v>
      </c>
      <c r="J14" s="43">
        <f>SUMIF('Lista inwestycji'!$C$8:$C$58,"=W",'Lista inwestycji'!$L$8:$L$58)</f>
        <v>75000</v>
      </c>
      <c r="K14" s="43">
        <f t="shared" si="4"/>
        <v>521165.64123366505</v>
      </c>
      <c r="L14" s="43">
        <f>SUMIF('Lista inwestycji'!$C$8:$C$58,"=W",'Lista inwestycji'!$M$8:$M$58)</f>
        <v>300000</v>
      </c>
      <c r="M14" s="43">
        <f t="shared" si="5"/>
        <v>2594414.8051319458</v>
      </c>
      <c r="N14" s="44">
        <f t="shared" si="5"/>
        <v>1500000</v>
      </c>
    </row>
    <row r="15" spans="2:14" ht="13.5" thickBot="1">
      <c r="B15" s="6"/>
      <c r="C15" s="51">
        <f>2789400+2400000</f>
        <v>5189400</v>
      </c>
      <c r="D15" s="52">
        <f>SUM(D9:D14)</f>
        <v>5476600</v>
      </c>
      <c r="E15" s="52">
        <v>2964700</v>
      </c>
      <c r="F15" s="52">
        <f>SUM(F9:F14)</f>
        <v>4338400</v>
      </c>
      <c r="G15" s="52">
        <v>3222100</v>
      </c>
      <c r="H15" s="52">
        <f>SUM(H9:H14)</f>
        <v>3152000</v>
      </c>
      <c r="I15" s="52">
        <v>3537300</v>
      </c>
      <c r="J15" s="52">
        <f>SUM(J9:J14)</f>
        <v>2070000</v>
      </c>
      <c r="K15" s="52">
        <v>3748900</v>
      </c>
      <c r="L15" s="52">
        <f>SUM(L9:L14)</f>
        <v>2175000</v>
      </c>
      <c r="M15" s="52">
        <f>SUM(M9:M14)</f>
        <v>18662400</v>
      </c>
      <c r="N15" s="53">
        <f>SUM(N9:N14)</f>
        <v>17212000</v>
      </c>
    </row>
    <row r="16" spans="2:8" ht="12.75">
      <c r="B16" s="6"/>
      <c r="C16" s="6"/>
      <c r="D16" s="6"/>
      <c r="E16" s="6"/>
      <c r="F16" s="6"/>
      <c r="G16" s="6"/>
      <c r="H16" s="6"/>
    </row>
  </sheetData>
  <mergeCells count="10">
    <mergeCell ref="B2:J2"/>
    <mergeCell ref="B3:J3"/>
    <mergeCell ref="B4:J4"/>
    <mergeCell ref="M7:N7"/>
    <mergeCell ref="C6:L6"/>
    <mergeCell ref="C7:D7"/>
    <mergeCell ref="E7:F7"/>
    <mergeCell ref="G7:H7"/>
    <mergeCell ref="I7:J7"/>
    <mergeCell ref="K7:L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Jabłonna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</dc:creator>
  <cp:keywords/>
  <dc:description/>
  <cp:lastModifiedBy>Biuro</cp:lastModifiedBy>
  <cp:lastPrinted>2005-12-20T10:38:19Z</cp:lastPrinted>
  <dcterms:created xsi:type="dcterms:W3CDTF">2005-12-19T22:40:06Z</dcterms:created>
  <dcterms:modified xsi:type="dcterms:W3CDTF">2005-12-30T08:00:27Z</dcterms:modified>
  <cp:category/>
  <cp:version/>
  <cp:contentType/>
  <cp:contentStatus/>
</cp:coreProperties>
</file>